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Main" sheetId="1" r:id="rId1"/>
    <sheet name="Traits" sheetId="4" r:id="rId2"/>
    <sheet name="Abilities" sheetId="3" r:id="rId3"/>
    <sheet name="Stat Distributor" sheetId="2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33" i="1"/>
  <c r="G22" i="1" l="1"/>
  <c r="N47" i="1" l="1"/>
  <c r="L47" i="1"/>
  <c r="K47" i="1"/>
  <c r="J47" i="1"/>
  <c r="N46" i="1"/>
  <c r="L46" i="1"/>
  <c r="K46" i="1"/>
  <c r="J46" i="1"/>
  <c r="D46" i="1"/>
  <c r="C46" i="1"/>
  <c r="N45" i="1"/>
  <c r="L45" i="1"/>
  <c r="K45" i="1"/>
  <c r="J45" i="1"/>
  <c r="D45" i="1"/>
  <c r="C45" i="1"/>
  <c r="N44" i="1"/>
  <c r="L44" i="1"/>
  <c r="K44" i="1"/>
  <c r="J44" i="1"/>
  <c r="D44" i="1"/>
  <c r="C44" i="1"/>
  <c r="N43" i="1"/>
  <c r="L43" i="1"/>
  <c r="K43" i="1"/>
  <c r="J43" i="1"/>
  <c r="D43" i="1"/>
  <c r="C43" i="1"/>
  <c r="N42" i="1"/>
  <c r="L42" i="1"/>
  <c r="K42" i="1"/>
  <c r="J42" i="1"/>
  <c r="D42" i="1"/>
  <c r="C42" i="1"/>
  <c r="N41" i="1"/>
  <c r="L41" i="1"/>
  <c r="K41" i="1"/>
  <c r="J41" i="1"/>
  <c r="D41" i="1"/>
  <c r="C41" i="1"/>
  <c r="N40" i="1"/>
  <c r="L40" i="1"/>
  <c r="K40" i="1"/>
  <c r="J40" i="1"/>
  <c r="D40" i="1"/>
  <c r="C40" i="1"/>
  <c r="N39" i="1"/>
  <c r="L39" i="1"/>
  <c r="K39" i="1"/>
  <c r="J39" i="1"/>
  <c r="D39" i="1"/>
  <c r="C39" i="1"/>
  <c r="N38" i="1"/>
  <c r="L38" i="1"/>
  <c r="K38" i="1"/>
  <c r="J38" i="1"/>
  <c r="D38" i="1"/>
  <c r="C38" i="1"/>
  <c r="N37" i="1"/>
  <c r="L37" i="1"/>
  <c r="K37" i="1"/>
  <c r="J37" i="1"/>
  <c r="D37" i="1"/>
  <c r="C37" i="1"/>
  <c r="N36" i="1"/>
  <c r="L36" i="1"/>
  <c r="K36" i="1"/>
  <c r="J36" i="1"/>
  <c r="D36" i="1"/>
  <c r="C36" i="1"/>
  <c r="N35" i="1"/>
  <c r="L35" i="1"/>
  <c r="K35" i="1"/>
  <c r="J35" i="1"/>
  <c r="D35" i="1"/>
  <c r="C35" i="1"/>
  <c r="N34" i="1"/>
  <c r="L34" i="1"/>
  <c r="K34" i="1"/>
  <c r="J34" i="1"/>
  <c r="D34" i="1"/>
  <c r="C34" i="1"/>
  <c r="N33" i="1"/>
  <c r="L33" i="1"/>
  <c r="K33" i="1"/>
  <c r="J33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G26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1" i="1"/>
  <c r="B11" i="1"/>
  <c r="H6" i="1" s="1"/>
  <c r="D10" i="1"/>
  <c r="B10" i="1"/>
  <c r="C10" i="1" s="1"/>
  <c r="D9" i="1"/>
  <c r="B9" i="1"/>
  <c r="H7" i="1" s="1"/>
  <c r="D8" i="1"/>
  <c r="B8" i="1"/>
  <c r="D7" i="1"/>
  <c r="B7" i="1"/>
  <c r="H5" i="1" s="1"/>
  <c r="D6" i="1"/>
  <c r="B6" i="1"/>
  <c r="G23" i="1" s="1"/>
  <c r="D5" i="1"/>
  <c r="B5" i="1"/>
  <c r="G1" i="1"/>
  <c r="H4" i="1" s="1"/>
  <c r="F31" i="1"/>
  <c r="G17" i="1" s="1"/>
  <c r="G24" i="1"/>
  <c r="G18" i="1"/>
  <c r="C11" i="1"/>
  <c r="C8" i="1"/>
  <c r="C7" i="1"/>
  <c r="S6" i="1"/>
  <c r="P6" i="1" s="1"/>
  <c r="O6" i="1"/>
  <c r="S5" i="1"/>
  <c r="P5" i="1" s="1"/>
  <c r="O5" i="1"/>
  <c r="S4" i="1"/>
  <c r="P4" i="1" s="1"/>
  <c r="O4" i="1"/>
  <c r="S3" i="1"/>
  <c r="P3" i="1" s="1"/>
  <c r="O3" i="1"/>
  <c r="S2" i="1"/>
  <c r="P2" i="1" s="1"/>
  <c r="O2" i="1"/>
  <c r="C5" i="1" l="1"/>
  <c r="G2" i="1"/>
  <c r="G19" i="1" s="1"/>
  <c r="C6" i="1"/>
  <c r="C9" i="1"/>
  <c r="H16" i="2"/>
  <c r="J42" i="2" l="1"/>
  <c r="D42" i="2" s="1"/>
  <c r="J39" i="2"/>
  <c r="D39" i="2" s="1"/>
  <c r="J33" i="2"/>
  <c r="D33" i="2" s="1"/>
  <c r="J32" i="2"/>
  <c r="D32" i="2"/>
  <c r="J26" i="2"/>
  <c r="D26" i="2"/>
  <c r="J24" i="2"/>
  <c r="D24" i="2" s="1"/>
  <c r="J21" i="2"/>
  <c r="D21" i="2" s="1"/>
  <c r="J16" i="2"/>
  <c r="D16" i="2" s="1"/>
  <c r="J12" i="2"/>
  <c r="D12" i="2" s="1"/>
  <c r="E8" i="2"/>
  <c r="C8" i="2"/>
  <c r="E7" i="2"/>
  <c r="C7" i="2"/>
  <c r="J43" i="2" s="1"/>
  <c r="D43" i="2" s="1"/>
  <c r="I6" i="2"/>
  <c r="I8" i="2" s="1"/>
  <c r="H6" i="2"/>
  <c r="H8" i="2" s="1"/>
  <c r="E6" i="2"/>
  <c r="C6" i="2"/>
  <c r="J35" i="2" s="1"/>
  <c r="D35" i="2" s="1"/>
  <c r="C5" i="2"/>
  <c r="J36" i="2" s="1"/>
  <c r="D36" i="2" s="1"/>
  <c r="G4" i="2"/>
  <c r="C4" i="2"/>
  <c r="E4" i="2" s="1"/>
  <c r="E3" i="2"/>
  <c r="C3" i="2"/>
  <c r="J37" i="2" s="1"/>
  <c r="D37" i="2" s="1"/>
  <c r="I2" i="2"/>
  <c r="H2" i="2"/>
  <c r="C2" i="2"/>
  <c r="J14" i="2" s="1"/>
  <c r="D14" i="2" s="1"/>
  <c r="E5" i="2" l="1"/>
  <c r="J38" i="2"/>
  <c r="D38" i="2" s="1"/>
  <c r="J17" i="2"/>
  <c r="D17" i="2" s="1"/>
  <c r="E2" i="2"/>
  <c r="J18" i="2"/>
  <c r="D18" i="2" s="1"/>
  <c r="J22" i="2"/>
  <c r="D22" i="2" s="1"/>
  <c r="J13" i="2"/>
  <c r="D13" i="2" s="1"/>
  <c r="J28" i="2"/>
  <c r="D28" i="2" s="1"/>
  <c r="J34" i="2"/>
  <c r="D34" i="2" s="1"/>
  <c r="J40" i="2"/>
  <c r="D40" i="2" s="1"/>
  <c r="J27" i="2"/>
  <c r="D27" i="2" s="1"/>
  <c r="J11" i="2"/>
  <c r="D11" i="2" s="1"/>
  <c r="J19" i="2"/>
  <c r="D19" i="2" s="1"/>
  <c r="J23" i="2"/>
  <c r="D23" i="2" s="1"/>
  <c r="J29" i="2"/>
  <c r="D29" i="2" s="1"/>
  <c r="J41" i="2"/>
  <c r="D41" i="2" s="1"/>
  <c r="J15" i="2"/>
  <c r="D15" i="2" s="1"/>
  <c r="J20" i="2"/>
  <c r="D20" i="2" s="1"/>
  <c r="J30" i="2"/>
  <c r="D30" i="2" s="1"/>
  <c r="J25" i="2"/>
  <c r="D25" i="2" s="1"/>
  <c r="J31" i="2"/>
  <c r="D31" i="2" s="1"/>
  <c r="D2" i="4" l="1"/>
</calcChain>
</file>

<file path=xl/sharedStrings.xml><?xml version="1.0" encoding="utf-8"?>
<sst xmlns="http://schemas.openxmlformats.org/spreadsheetml/2006/main" count="258" uniqueCount="128">
  <si>
    <t>Stats</t>
  </si>
  <si>
    <t>Strength</t>
  </si>
  <si>
    <t>Dexterity</t>
  </si>
  <si>
    <t>Constitution</t>
  </si>
  <si>
    <t>Intelligence</t>
  </si>
  <si>
    <t>Charisma</t>
  </si>
  <si>
    <t>Instinct</t>
  </si>
  <si>
    <t>Will</t>
  </si>
  <si>
    <t>Bonus</t>
  </si>
  <si>
    <t>Vitality</t>
  </si>
  <si>
    <t>Current</t>
  </si>
  <si>
    <t>Level</t>
  </si>
  <si>
    <t>Willpower</t>
  </si>
  <si>
    <t>Skills</t>
  </si>
  <si>
    <t>Animal Handling</t>
  </si>
  <si>
    <t>Art</t>
  </si>
  <si>
    <t>Athletics</t>
  </si>
  <si>
    <t>Computers</t>
  </si>
  <si>
    <t>Deception</t>
  </si>
  <si>
    <t>Disguising</t>
  </si>
  <si>
    <t>Endurance</t>
  </si>
  <si>
    <t xml:space="preserve">Engineering </t>
  </si>
  <si>
    <t>First Aid</t>
  </si>
  <si>
    <t>History</t>
  </si>
  <si>
    <t>Intuition</t>
  </si>
  <si>
    <t>Lockpicking</t>
  </si>
  <si>
    <t>Medicine</t>
  </si>
  <si>
    <t>Menace</t>
  </si>
  <si>
    <t>Nimbleness</t>
  </si>
  <si>
    <t>Perception</t>
  </si>
  <si>
    <t>Perseverance</t>
  </si>
  <si>
    <t>Persuasion</t>
  </si>
  <si>
    <t>Presence</t>
  </si>
  <si>
    <t>Psychology</t>
  </si>
  <si>
    <t>Raw force</t>
  </si>
  <si>
    <t>Stealth</t>
  </si>
  <si>
    <t>Supernatural</t>
  </si>
  <si>
    <t>Survival</t>
  </si>
  <si>
    <t>Stat</t>
  </si>
  <si>
    <t>SkillLevel</t>
  </si>
  <si>
    <t>Weapons</t>
  </si>
  <si>
    <t>Dice</t>
  </si>
  <si>
    <t>Damage</t>
  </si>
  <si>
    <t>Hit</t>
  </si>
  <si>
    <t>Armor</t>
  </si>
  <si>
    <t>Armor-Type</t>
  </si>
  <si>
    <t>Shield</t>
  </si>
  <si>
    <t>Name</t>
  </si>
  <si>
    <t>WP Cost</t>
  </si>
  <si>
    <t>Time</t>
  </si>
  <si>
    <t>Tier</t>
  </si>
  <si>
    <t>Reach</t>
  </si>
  <si>
    <t>Description</t>
  </si>
  <si>
    <t>Upcasting</t>
  </si>
  <si>
    <t>Requirement</t>
  </si>
  <si>
    <t>Max Stat</t>
  </si>
  <si>
    <t>Max Skill</t>
  </si>
  <si>
    <t>Extra</t>
  </si>
  <si>
    <t>Proficient with</t>
  </si>
  <si>
    <t>DR</t>
  </si>
  <si>
    <t>Initiative</t>
  </si>
  <si>
    <t>Natural Science</t>
  </si>
  <si>
    <t>Street Smarts</t>
  </si>
  <si>
    <t>Ability Hit</t>
  </si>
  <si>
    <t>Buff</t>
  </si>
  <si>
    <t>Improvisation</t>
  </si>
  <si>
    <t>Max WP per turn</t>
  </si>
  <si>
    <t>Check</t>
  </si>
  <si>
    <t>Evasion</t>
  </si>
  <si>
    <t>Evasion Cap</t>
  </si>
  <si>
    <t>Features</t>
  </si>
  <si>
    <t>Meta</t>
  </si>
  <si>
    <t>3 m</t>
  </si>
  <si>
    <t>Evasion Stat</t>
  </si>
  <si>
    <t>Points Left</t>
  </si>
  <si>
    <t>Damage Type</t>
  </si>
  <si>
    <t>Relation</t>
  </si>
  <si>
    <t>Acid</t>
  </si>
  <si>
    <t>Cold</t>
  </si>
  <si>
    <t>Curse</t>
  </si>
  <si>
    <t>Fire</t>
  </si>
  <si>
    <t>Holy</t>
  </si>
  <si>
    <t>Physical</t>
  </si>
  <si>
    <t>Poison</t>
  </si>
  <si>
    <t>Psychic</t>
  </si>
  <si>
    <t>Reality</t>
  </si>
  <si>
    <t>Shock</t>
  </si>
  <si>
    <t>Spirit</t>
  </si>
  <si>
    <t>Ability</t>
  </si>
  <si>
    <t>Info</t>
  </si>
  <si>
    <t>Upcast</t>
  </si>
  <si>
    <t>Category</t>
  </si>
  <si>
    <t>Stat Points</t>
  </si>
  <si>
    <t>Skill Points</t>
  </si>
  <si>
    <t>Analysis</t>
  </si>
  <si>
    <t>Luck</t>
  </si>
  <si>
    <t xml:space="preserve"> </t>
  </si>
  <si>
    <t>Vehicle Handling</t>
  </si>
  <si>
    <t>Max</t>
  </si>
  <si>
    <t>Temporary Vitality</t>
  </si>
  <si>
    <t>Effect</t>
  </si>
  <si>
    <t>Points</t>
  </si>
  <si>
    <t>Sum</t>
  </si>
  <si>
    <t>Modifier</t>
  </si>
  <si>
    <t>Narritive Momentum</t>
  </si>
  <si>
    <t>Total with Level</t>
  </si>
  <si>
    <t>Stat Buff</t>
  </si>
  <si>
    <t>DR Buff</t>
  </si>
  <si>
    <t>Grace</t>
  </si>
  <si>
    <t>Quick Fingers</t>
  </si>
  <si>
    <t>Raw Force</t>
  </si>
  <si>
    <t>DR Power</t>
  </si>
  <si>
    <t>Name:</t>
  </si>
  <si>
    <t>Primary Stat</t>
  </si>
  <si>
    <t>Second. Stat</t>
  </si>
  <si>
    <t>Bonus D.</t>
  </si>
  <si>
    <t>Bonus H.</t>
  </si>
  <si>
    <t>Armor:</t>
  </si>
  <si>
    <t>Evasion-B.</t>
  </si>
  <si>
    <t>Weapons:</t>
  </si>
  <si>
    <t>Secondary Stat</t>
  </si>
  <si>
    <t>without Eq.</t>
  </si>
  <si>
    <t>Basic Movement</t>
  </si>
  <si>
    <t>Creature Type:</t>
  </si>
  <si>
    <t>Size:</t>
  </si>
  <si>
    <t>Additional Languages</t>
  </si>
  <si>
    <t>Languages: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</si>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</sst>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0D42A"/>
        <bgColor indexed="64"/>
      </patternFill>
    </fill>
    <fill>
      <patternFill patternType="solid">
        <fgColor rgb="FFA3F5F7"/>
        <bgColor indexed="64"/>
      </patternFill>
    </fill>
    <fill>
      <patternFill patternType="solid">
        <fgColor rgb="FF8722B4"/>
        <bgColor indexed="64"/>
      </patternFill>
    </fill>
    <fill>
      <patternFill patternType="solid">
        <fgColor rgb="FFED7849"/>
        <bgColor indexed="64"/>
      </patternFill>
    </fill>
    <fill>
      <patternFill patternType="solid">
        <fgColor rgb="FFFBEF97"/>
        <bgColor indexed="64"/>
      </patternFill>
    </fill>
    <fill>
      <patternFill patternType="solid">
        <fgColor rgb="FFC08748"/>
        <bgColor indexed="64"/>
      </patternFill>
    </fill>
    <fill>
      <patternFill patternType="solid">
        <fgColor rgb="FF31C535"/>
        <bgColor indexed="64"/>
      </patternFill>
    </fill>
    <fill>
      <patternFill patternType="solid">
        <fgColor rgb="FFE789E3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5F030"/>
        <bgColor indexed="64"/>
      </patternFill>
    </fill>
    <fill>
      <patternFill patternType="solid">
        <fgColor rgb="FF9EACF0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top"/>
    </xf>
    <xf numFmtId="0" fontId="1" fillId="9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1" borderId="0" xfId="0" applyFill="1" applyAlignment="1">
      <alignment vertical="top"/>
    </xf>
    <xf numFmtId="0" fontId="2" fillId="12" borderId="0" xfId="0" applyFont="1" applyFill="1" applyAlignment="1">
      <alignment vertical="top"/>
    </xf>
    <xf numFmtId="0" fontId="0" fillId="13" borderId="0" xfId="0" applyFill="1" applyAlignment="1">
      <alignment vertical="top"/>
    </xf>
    <xf numFmtId="0" fontId="0" fillId="14" borderId="0" xfId="0" applyFill="1" applyAlignment="1">
      <alignment vertical="top"/>
    </xf>
    <xf numFmtId="0" fontId="0" fillId="15" borderId="0" xfId="0" applyFill="1" applyAlignment="1">
      <alignment vertical="top"/>
    </xf>
    <xf numFmtId="0" fontId="0" fillId="16" borderId="0" xfId="0" applyFill="1" applyAlignment="1">
      <alignment vertical="top"/>
    </xf>
    <xf numFmtId="0" fontId="0" fillId="17" borderId="0" xfId="0" applyFill="1" applyAlignment="1">
      <alignment vertical="top"/>
    </xf>
    <xf numFmtId="0" fontId="0" fillId="18" borderId="0" xfId="0" applyFill="1" applyAlignment="1">
      <alignment vertical="top"/>
    </xf>
    <xf numFmtId="0" fontId="0" fillId="19" borderId="0" xfId="0" applyFill="1" applyAlignment="1">
      <alignment vertical="top"/>
    </xf>
    <xf numFmtId="0" fontId="0" fillId="20" borderId="0" xfId="0" applyFill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0" fillId="5" borderId="1" xfId="0" applyFill="1" applyBorder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" fillId="22" borderId="8" xfId="0" applyFont="1" applyFill="1" applyBorder="1" applyAlignment="1">
      <alignment vertical="center" wrapText="1"/>
    </xf>
    <xf numFmtId="0" fontId="3" fillId="22" borderId="8" xfId="0" applyFont="1" applyFill="1" applyBorder="1" applyAlignment="1">
      <alignment horizontal="center" vertical="center" textRotation="90" wrapText="1"/>
    </xf>
    <xf numFmtId="0" fontId="0" fillId="2" borderId="9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23" borderId="1" xfId="0" applyFill="1" applyBorder="1" applyAlignment="1">
      <alignment vertical="top"/>
    </xf>
    <xf numFmtId="0" fontId="1" fillId="24" borderId="1" xfId="0" applyFont="1" applyFill="1" applyBorder="1" applyAlignment="1">
      <alignment horizontal="left" vertical="center" wrapText="1"/>
    </xf>
    <xf numFmtId="164" fontId="0" fillId="2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0" xfId="0" applyFont="1"/>
    <xf numFmtId="164" fontId="0" fillId="0" borderId="1" xfId="0" applyNumberFormat="1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1" fontId="0" fillId="0" borderId="0" xfId="0" applyNumberFormat="1"/>
    <xf numFmtId="0" fontId="1" fillId="26" borderId="1" xfId="0" applyFont="1" applyFill="1" applyBorder="1" applyAlignment="1">
      <alignment horizontal="left" vertical="center" wrapText="1"/>
    </xf>
    <xf numFmtId="0" fontId="1" fillId="27" borderId="1" xfId="0" applyFont="1" applyFill="1" applyBorder="1" applyAlignment="1">
      <alignment horizontal="left" vertical="center" wrapText="1"/>
    </xf>
    <xf numFmtId="164" fontId="0" fillId="26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top"/>
    </xf>
    <xf numFmtId="0" fontId="0" fillId="21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2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0" fontId="0" fillId="21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23" borderId="1" xfId="0" applyFill="1" applyBorder="1" applyAlignment="1">
      <alignment horizontal="left" vertical="top"/>
    </xf>
    <xf numFmtId="0" fontId="0" fillId="8" borderId="1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29" borderId="1" xfId="0" applyFill="1" applyBorder="1" applyAlignment="1">
      <alignment horizontal="left" vertical="top"/>
    </xf>
    <xf numFmtId="0" fontId="0" fillId="3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31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6" borderId="1" xfId="0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left" vertical="top"/>
    </xf>
    <xf numFmtId="0" fontId="3" fillId="22" borderId="6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6" xfId="0" applyNumberFormat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4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28" borderId="6" xfId="0" applyFill="1" applyBorder="1" applyAlignment="1">
      <alignment vertical="top"/>
    </xf>
    <xf numFmtId="0" fontId="0" fillId="28" borderId="12" xfId="0" applyFill="1" applyBorder="1" applyAlignment="1">
      <alignment vertical="top"/>
    </xf>
    <xf numFmtId="0" fontId="0" fillId="28" borderId="5" xfId="0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0" fillId="28" borderId="1" xfId="0" applyFill="1" applyBorder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21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23" borderId="1" xfId="0" applyFill="1" applyBorder="1" applyAlignment="1">
      <alignment horizontal="center" vertical="top"/>
    </xf>
  </cellXfs>
  <cellStyles count="1">
    <cellStyle name="Standard" xfId="0" builtinId="0"/>
  </cellStyles>
  <dxfs count="17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2CAA0E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numFmt numFmtId="0" formatCode="General"/>
      <fill>
        <patternFill patternType="solid">
          <bgColor rgb="FFFF0000"/>
        </patternFill>
      </fill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59999389629810485"/>
          <bgColor theme="9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/>
        <bottom style="thick">
          <color theme="0"/>
        </bottom>
      </border>
    </dxf>
    <dxf>
      <border outline="0">
        <left style="thin">
          <color theme="0"/>
        </left>
        <right style="thin">
          <color theme="0"/>
        </right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;\-0;;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0" tint="-0.14999847407452621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0" tint="-0.14999847407452621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9999"/>
      <color rgb="FFD1E8FF"/>
      <color rgb="FF99CCF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e5" displayName="Tabelle5" ref="A13:D46" totalsRowShown="0" headerRowDxfId="177" dataDxfId="175" headerRowBorderDxfId="176" tableBorderDxfId="174" totalsRowBorderDxfId="173">
  <autoFilter ref="A13:D46"/>
  <sortState ref="A14:F46">
    <sortCondition ref="A10:A43"/>
  </sortState>
  <tableColumns count="4">
    <tableColumn id="1" name="Skills" dataDxfId="172"/>
    <tableColumn id="2" name="Stat" dataDxfId="171"/>
    <tableColumn id="3" name="Level" dataDxfId="170"/>
    <tableColumn id="4" name="Check" dataDxfId="16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elle75" displayName="Tabelle75" ref="J1:R6" totalsRowShown="0" tableBorderDxfId="168">
  <autoFilter ref="J1:R6"/>
  <tableColumns count="9">
    <tableColumn id="1" name="Weapons" dataDxfId="167"/>
    <tableColumn id="2" name="Primary Stat" dataDxfId="166"/>
    <tableColumn id="3" name="Second. Stat" dataDxfId="165"/>
    <tableColumn id="4" name="Dice" dataDxfId="164"/>
    <tableColumn id="9" name="Extra" dataDxfId="163"/>
    <tableColumn id="5" name="Damage" dataDxfId="162">
      <calculatedColumnFormula>IF(K2=A$5,C$5,0)+IF(K2=A$6,C$6,0)+IF(K2=A$7,C$7,0)+IF(K2=A$8,C$8,0)+IF(K2=A$9,C$9,0)+IF(K2=A$10,C$10,0)+IF(K2=A$11,C$11,0)+Q2</calculatedColumnFormula>
    </tableColumn>
    <tableColumn id="6" name="Hit" dataDxfId="161">
      <calculatedColumnFormula>IF(K2=A$5,C$5,0)+IF(K2=A$6,C$6,0)+IF(K2=A$7,C$7,0)+IF(K2=A$8,C$8,0)+IF(K2=A$9,C$9,0)+IF(K2=A$10,C$10,0)+IF(K2=A$11,C$11,0)+IF(S2&gt;0,ROUNDDOWN(S2,0),ROUNDUP(S2,0))+R2</calculatedColumnFormula>
    </tableColumn>
    <tableColumn id="7" name="Bonus D." dataDxfId="160"/>
    <tableColumn id="8" name="Bonus H." dataDxfId="15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6" name="Tabelle810" displayName="Tabelle810" ref="J13:K24" totalsRowShown="0" tableBorderDxfId="158">
  <autoFilter ref="J13:K24"/>
  <sortState ref="J14:K24">
    <sortCondition ref="J21:J32"/>
  </sortState>
  <tableColumns count="2">
    <tableColumn id="1" name="Damage Type" dataDxfId="157"/>
    <tableColumn id="2" name="Relation" dataDxfId="15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" name="Tabelle1" displayName="Tabelle1" ref="A1:I1048576" totalsRowShown="0" headerRowDxfId="142" dataDxfId="143" headerRowBorderDxfId="155" tableBorderDxfId="154" totalsRowBorderDxfId="153">
  <autoFilter ref="A1:I1048576"/>
  <tableColumns count="9">
    <tableColumn id="1" name="Name" dataDxfId="152"/>
    <tableColumn id="2" name="WP Cost" dataDxfId="151"/>
    <tableColumn id="3" name="Time" dataDxfId="150"/>
    <tableColumn id="4" name="Tier" dataDxfId="149"/>
    <tableColumn id="5" name="Reach" dataDxfId="148"/>
    <tableColumn id="6" name="Description" dataDxfId="147"/>
    <tableColumn id="7" name="Upcasting" dataDxfId="146"/>
    <tableColumn id="8" name="Requirement" dataDxfId="145"/>
    <tableColumn id="9" name="Categories" dataDxfId="144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115" zoomScaleNormal="115" workbookViewId="0">
      <selection activeCell="M33" sqref="M33:M47"/>
    </sheetView>
  </sheetViews>
  <sheetFormatPr baseColWidth="10" defaultColWidth="9.140625" defaultRowHeight="15" x14ac:dyDescent="0.25"/>
  <cols>
    <col min="1" max="1" width="16.5703125" style="3" customWidth="1"/>
    <col min="2" max="2" width="12.28515625" style="3" customWidth="1"/>
    <col min="3" max="4" width="6.140625" style="4" customWidth="1"/>
    <col min="5" max="5" width="5.140625" style="4" customWidth="1"/>
    <col min="6" max="6" width="20.28515625" style="4" customWidth="1"/>
    <col min="7" max="9" width="5.28515625" style="4" customWidth="1"/>
    <col min="10" max="10" width="20.140625" style="4" customWidth="1"/>
    <col min="11" max="12" width="12.28515625" style="4" customWidth="1"/>
    <col min="13" max="13" width="8.85546875" style="4" customWidth="1"/>
    <col min="14" max="14" width="32.42578125" style="4" customWidth="1"/>
    <col min="15" max="15" width="11.140625" style="4" customWidth="1"/>
    <col min="16" max="16384" width="9.140625" style="4"/>
  </cols>
  <sheetData>
    <row r="1" spans="1:19" x14ac:dyDescent="0.25">
      <c r="A1" s="3" t="s">
        <v>112</v>
      </c>
      <c r="B1" s="124"/>
      <c r="C1" s="124"/>
      <c r="D1" s="124"/>
      <c r="E1" s="7"/>
      <c r="F1" s="76" t="s">
        <v>11</v>
      </c>
      <c r="G1" s="11">
        <f>'Stat Distributor'!G2</f>
        <v>1</v>
      </c>
      <c r="H1" s="9"/>
      <c r="J1" s="20" t="s">
        <v>40</v>
      </c>
      <c r="K1" s="5" t="s">
        <v>113</v>
      </c>
      <c r="L1" s="5" t="s">
        <v>114</v>
      </c>
      <c r="M1" s="5" t="s">
        <v>41</v>
      </c>
      <c r="N1" s="6" t="s">
        <v>57</v>
      </c>
      <c r="O1" s="5" t="s">
        <v>42</v>
      </c>
      <c r="P1" s="5" t="s">
        <v>43</v>
      </c>
      <c r="Q1" s="5" t="s">
        <v>115</v>
      </c>
      <c r="R1" s="5" t="s">
        <v>116</v>
      </c>
    </row>
    <row r="2" spans="1:19" x14ac:dyDescent="0.25">
      <c r="A2" s="3" t="s">
        <v>123</v>
      </c>
      <c r="B2" s="124"/>
      <c r="C2" s="124"/>
      <c r="D2" s="124"/>
      <c r="E2" s="7"/>
      <c r="F2" s="76" t="s">
        <v>50</v>
      </c>
      <c r="G2" s="11">
        <f>1+ROUNDDOWN(G1/3,0)</f>
        <v>1</v>
      </c>
      <c r="H2" s="9"/>
      <c r="J2" s="20"/>
      <c r="K2" s="77"/>
      <c r="L2" s="77"/>
      <c r="M2" s="5"/>
      <c r="N2" s="5"/>
      <c r="O2" s="11">
        <f t="shared" ref="O2:O6" si="0">IF(K2=A$5,C$5,0)+IF(K2=A$6,C$6,0)+IF(K2=A$7,C$7,0)+IF(K2=A$8,C$8,0)+IF(K2=A$9,C$9,0)+IF(K2=A$10,C$10,0)+IF(K2=A$11,C$11,0)+Q2</f>
        <v>0</v>
      </c>
      <c r="P2" s="10">
        <f t="shared" ref="P2:P6" si="1">IF(K2=A$5,C$5,0)+IF(K2=A$6,C$6,0)+IF(K2=A$7,C$7,0)+IF(K2=A$8,C$8,0)+IF(K2=A$9,C$9,0)+IF(K2=A$10,C$10,0)+IF(K2=A$11,C$11,0)+IF(S2&gt;0,ROUNDDOWN(S2,0),ROUNDUP(S2,0))+R2</f>
        <v>0</v>
      </c>
      <c r="Q2" s="5"/>
      <c r="R2" s="5"/>
      <c r="S2" s="30">
        <f>(IF(L2=A$5,C$5,0)+IF(L2=A$6,C$6,0)+IF(L2=A$7,C$7,0)+IF(L2=A$8,C$8,0)+IF(L2=A$9,C$9,0)+IF(L2=A$10,C$10,0)+IF(L2=A$11,C$11))/2</f>
        <v>0</v>
      </c>
    </row>
    <row r="3" spans="1:19" x14ac:dyDescent="0.25">
      <c r="A3" s="3" t="s">
        <v>124</v>
      </c>
      <c r="B3" s="125"/>
      <c r="C3" s="125"/>
      <c r="D3" s="125"/>
      <c r="E3" s="7"/>
      <c r="F3" s="44"/>
      <c r="G3" s="48"/>
      <c r="H3" s="9" t="s">
        <v>98</v>
      </c>
      <c r="J3" s="20"/>
      <c r="K3" s="77"/>
      <c r="L3" s="77"/>
      <c r="M3" s="5"/>
      <c r="N3" s="5"/>
      <c r="O3" s="11">
        <f t="shared" si="0"/>
        <v>0</v>
      </c>
      <c r="P3" s="10">
        <f>IF(K3=A$5,C$5,0)+IF(K3=A$6,C$6,0)+IF(K3=A$7,C$7,0)+IF(K3=A$8,C$8,0)+IF(K3=A$9,C$9,0)+IF(K3=A$10,C$10,0)+IF(K3=A$11,C$11,0)+IF(S3&gt;0,ROUNDDOWN(S3,0),ROUNDUP(S3,0))+R3</f>
        <v>0</v>
      </c>
      <c r="Q3" s="5"/>
      <c r="R3" s="5"/>
      <c r="S3" s="30">
        <f>(IF(L3=A$5,C$5,0)+IF(L3=A$6,C$6,0)+IF(L3=A$7,C$7,0)+IF(L3=A$8,C$8,0)+IF(L3=A$9,C$9,0)+IF(L3=A$10,C$10,0)+IF(L3=A$11,C$11))/2</f>
        <v>0</v>
      </c>
    </row>
    <row r="4" spans="1:19" x14ac:dyDescent="0.25">
      <c r="A4" s="14" t="s">
        <v>0</v>
      </c>
      <c r="B4" s="14" t="s">
        <v>10</v>
      </c>
      <c r="C4" s="11" t="s">
        <v>8</v>
      </c>
      <c r="D4" s="78" t="s">
        <v>59</v>
      </c>
      <c r="E4" s="16"/>
      <c r="F4" s="79" t="s">
        <v>9</v>
      </c>
      <c r="G4" s="72"/>
      <c r="H4" s="72">
        <f>B7+'Stat Distributor'!H11*G1+'Stat Distributor'!I11</f>
        <v>7</v>
      </c>
      <c r="J4" s="20"/>
      <c r="K4" s="77"/>
      <c r="L4" s="77"/>
      <c r="M4" s="5"/>
      <c r="N4" s="5"/>
      <c r="O4" s="11">
        <f t="shared" si="0"/>
        <v>0</v>
      </c>
      <c r="P4" s="10">
        <f t="shared" si="1"/>
        <v>0</v>
      </c>
      <c r="Q4" s="5"/>
      <c r="R4" s="5"/>
      <c r="S4" s="30">
        <f>(IF(L4=A$5,C$5,0)+IF(L4=A$6,C$6,0)+IF(L4=A$7,C$7,0)+IF(L4=A$8,C$8,0)+IF(L4=A$9,C$9,0)+IF(L4=A$10,C$10,0)+IF(L4=A$11,C$11))/2</f>
        <v>0</v>
      </c>
    </row>
    <row r="5" spans="1:19" x14ac:dyDescent="0.25">
      <c r="A5" s="17" t="s">
        <v>1</v>
      </c>
      <c r="B5" s="14">
        <f>'Stat Distributor'!B2</f>
        <v>7</v>
      </c>
      <c r="C5" s="11">
        <f t="shared" ref="C5:C11" si="2">B5-10</f>
        <v>-3</v>
      </c>
      <c r="D5" s="80">
        <f>'Stat Distributor'!E2+'Stat Distributor'!F2</f>
        <v>-3</v>
      </c>
      <c r="E5" s="16"/>
      <c r="F5" s="81" t="s">
        <v>99</v>
      </c>
      <c r="G5" s="73"/>
      <c r="H5" s="73">
        <f>B7+G1+B11+'Stat Distributor'!I12</f>
        <v>15</v>
      </c>
      <c r="J5" s="20"/>
      <c r="K5" s="77"/>
      <c r="L5" s="77"/>
      <c r="M5" s="5"/>
      <c r="N5" s="5"/>
      <c r="O5" s="11">
        <f t="shared" si="0"/>
        <v>0</v>
      </c>
      <c r="P5" s="10">
        <f>IF(K5=A$5,C$5,0)+IF(K5=A$6,C$6,0)+IF(K5=A$7,C$7,0)+IF(K5=A$8,C$8,0)+IF(K5=A$9,C$9,0)+IF(K5=A$10,C$10,0)+IF(K5=A$11,C$11,0)+IF(S5&gt;0,ROUNDDOWN(S5,0),ROUNDUP(S5,0))+R5</f>
        <v>0</v>
      </c>
      <c r="Q5" s="5"/>
      <c r="R5" s="5"/>
      <c r="S5" s="30">
        <f t="shared" ref="S5:S6" si="3">(IF(L5=A$5,C$5,0)+IF(L5=A$6,C$6,0)+IF(L5=A$7,C$7,0)+IF(L5=A$8,C$8,0)+IF(L5=A$9,C$9,0)+IF(L5=A$10,C$10,0)+IF(L5=A$11,C$11))/2</f>
        <v>0</v>
      </c>
    </row>
    <row r="6" spans="1:19" x14ac:dyDescent="0.25">
      <c r="A6" s="17" t="s">
        <v>2</v>
      </c>
      <c r="B6" s="14">
        <f>'Stat Distributor'!B3</f>
        <v>7</v>
      </c>
      <c r="C6" s="11">
        <f t="shared" si="2"/>
        <v>-3</v>
      </c>
      <c r="D6" s="80">
        <f>'Stat Distributor'!E3+'Stat Distributor'!F3</f>
        <v>-3</v>
      </c>
      <c r="E6" s="16"/>
      <c r="F6" s="82" t="s">
        <v>12</v>
      </c>
      <c r="G6" s="74"/>
      <c r="H6" s="74">
        <f>B11+'Stat Distributor'!H13*G1+'Stat Distributor'!I13</f>
        <v>7</v>
      </c>
      <c r="J6" s="20"/>
      <c r="K6" s="77"/>
      <c r="L6" s="77"/>
      <c r="M6" s="5"/>
      <c r="N6" s="5"/>
      <c r="O6" s="11">
        <f t="shared" si="0"/>
        <v>0</v>
      </c>
      <c r="P6" s="10">
        <f t="shared" si="1"/>
        <v>0</v>
      </c>
      <c r="Q6" s="5"/>
      <c r="R6" s="5"/>
      <c r="S6" s="30">
        <f t="shared" si="3"/>
        <v>0</v>
      </c>
    </row>
    <row r="7" spans="1:19" x14ac:dyDescent="0.25">
      <c r="A7" s="17" t="s">
        <v>3</v>
      </c>
      <c r="B7" s="14">
        <f>'Stat Distributor'!B4</f>
        <v>7</v>
      </c>
      <c r="C7" s="11">
        <f t="shared" si="2"/>
        <v>-3</v>
      </c>
      <c r="D7" s="80">
        <f>'Stat Distributor'!E4+'Stat Distributor'!F4</f>
        <v>-3</v>
      </c>
      <c r="E7" s="16"/>
      <c r="F7" s="83" t="s">
        <v>104</v>
      </c>
      <c r="G7" s="75"/>
      <c r="H7" s="75">
        <f>B9+'Stat Distributor'!C26+'Stat Distributor'!I14</f>
        <v>7</v>
      </c>
      <c r="S7"/>
    </row>
    <row r="8" spans="1:19" x14ac:dyDescent="0.25">
      <c r="A8" s="18" t="s">
        <v>4</v>
      </c>
      <c r="B8" s="14">
        <f>'Stat Distributor'!B5</f>
        <v>7</v>
      </c>
      <c r="C8" s="11">
        <f t="shared" si="2"/>
        <v>-3</v>
      </c>
      <c r="D8" s="80">
        <f>'Stat Distributor'!E5+'Stat Distributor'!F5</f>
        <v>-3</v>
      </c>
      <c r="E8" s="16"/>
      <c r="F8" s="44"/>
      <c r="G8" s="48"/>
      <c r="H8" s="9"/>
      <c r="J8" s="84" t="s">
        <v>45</v>
      </c>
      <c r="K8" s="84" t="s">
        <v>44</v>
      </c>
      <c r="L8" s="85" t="s">
        <v>69</v>
      </c>
      <c r="M8" s="67"/>
      <c r="N8" s="7"/>
      <c r="O8" s="7"/>
      <c r="S8"/>
    </row>
    <row r="9" spans="1:19" x14ac:dyDescent="0.25">
      <c r="A9" s="18" t="s">
        <v>5</v>
      </c>
      <c r="B9" s="14">
        <f>'Stat Distributor'!B6</f>
        <v>7</v>
      </c>
      <c r="C9" s="11">
        <f t="shared" si="2"/>
        <v>-3</v>
      </c>
      <c r="D9" s="80">
        <f>'Stat Distributor'!E6+'Stat Distributor'!F6</f>
        <v>-3</v>
      </c>
      <c r="E9" s="16"/>
      <c r="F9" s="44" t="s">
        <v>58</v>
      </c>
      <c r="G9" s="48"/>
      <c r="H9" s="9"/>
      <c r="J9" s="5"/>
      <c r="K9" s="5"/>
      <c r="L9" s="86"/>
      <c r="M9" s="67"/>
      <c r="N9" s="116"/>
      <c r="O9" s="116"/>
      <c r="P9"/>
      <c r="S9"/>
    </row>
    <row r="10" spans="1:19" x14ac:dyDescent="0.25">
      <c r="A10" s="17" t="s">
        <v>6</v>
      </c>
      <c r="B10" s="14">
        <f>'Stat Distributor'!B7</f>
        <v>7</v>
      </c>
      <c r="C10" s="11">
        <f t="shared" si="2"/>
        <v>-3</v>
      </c>
      <c r="D10" s="80">
        <f>'Stat Distributor'!E7+'Stat Distributor'!F7</f>
        <v>-3</v>
      </c>
      <c r="E10" s="16"/>
      <c r="F10" s="126" t="s">
        <v>117</v>
      </c>
      <c r="G10" s="126"/>
      <c r="H10" s="126"/>
      <c r="I10" s="127"/>
      <c r="J10" s="84" t="s">
        <v>46</v>
      </c>
      <c r="K10" s="84" t="s">
        <v>118</v>
      </c>
      <c r="L10" s="85" t="s">
        <v>69</v>
      </c>
      <c r="M10" s="67"/>
      <c r="N10" s="7"/>
      <c r="O10" s="48"/>
      <c r="P10" s="9"/>
      <c r="S10"/>
    </row>
    <row r="11" spans="1:19" x14ac:dyDescent="0.25">
      <c r="A11" s="17" t="s">
        <v>7</v>
      </c>
      <c r="B11" s="14">
        <f>'Stat Distributor'!B8</f>
        <v>7</v>
      </c>
      <c r="C11" s="11">
        <f t="shared" si="2"/>
        <v>-3</v>
      </c>
      <c r="D11" s="80">
        <f>'Stat Distributor'!E8+'Stat Distributor'!F8</f>
        <v>-3</v>
      </c>
      <c r="E11" s="16"/>
      <c r="F11" s="126" t="s">
        <v>119</v>
      </c>
      <c r="G11" s="126"/>
      <c r="H11" s="126"/>
      <c r="I11" s="127"/>
      <c r="J11" s="5"/>
      <c r="K11" s="5"/>
      <c r="L11" s="86"/>
      <c r="M11" s="67"/>
      <c r="N11" s="7"/>
      <c r="O11" s="48"/>
      <c r="P11" s="9"/>
      <c r="S11"/>
    </row>
    <row r="12" spans="1:19" x14ac:dyDescent="0.25">
      <c r="E12" s="7"/>
      <c r="F12" s="123" t="s">
        <v>126</v>
      </c>
      <c r="G12" s="123"/>
      <c r="H12" s="123"/>
      <c r="I12" s="123"/>
      <c r="O12"/>
      <c r="S12"/>
    </row>
    <row r="13" spans="1:19" x14ac:dyDescent="0.25">
      <c r="A13" s="87" t="s">
        <v>13</v>
      </c>
      <c r="B13" s="88" t="s">
        <v>38</v>
      </c>
      <c r="C13" s="89" t="s">
        <v>11</v>
      </c>
      <c r="D13" s="90" t="s">
        <v>67</v>
      </c>
      <c r="E13" s="49"/>
      <c r="F13" s="44"/>
      <c r="G13" s="48"/>
      <c r="H13" s="9"/>
      <c r="J13" s="31" t="s">
        <v>75</v>
      </c>
      <c r="K13" s="4" t="s">
        <v>76</v>
      </c>
      <c r="L13" s="134" t="s">
        <v>70</v>
      </c>
      <c r="M13" s="134"/>
      <c r="N13" s="128" t="s">
        <v>52</v>
      </c>
      <c r="O13" s="129"/>
      <c r="P13" s="130"/>
      <c r="S13"/>
    </row>
    <row r="14" spans="1:19" x14ac:dyDescent="0.25">
      <c r="A14" s="91" t="s">
        <v>94</v>
      </c>
      <c r="B14" s="56" t="s">
        <v>4</v>
      </c>
      <c r="C14" s="45">
        <f>'Stat Distributor'!C11</f>
        <v>0</v>
      </c>
      <c r="D14" s="66">
        <f>'Stat Distributor'!D11</f>
        <v>-2</v>
      </c>
      <c r="E14" s="92"/>
      <c r="F14" s="93" t="s">
        <v>113</v>
      </c>
      <c r="G14" s="131"/>
      <c r="H14" s="131"/>
      <c r="I14" s="131"/>
      <c r="J14" s="32" t="s">
        <v>77</v>
      </c>
      <c r="K14" s="28"/>
      <c r="L14" s="132"/>
      <c r="M14" s="132"/>
      <c r="N14" s="117"/>
      <c r="O14" s="118"/>
      <c r="P14" s="119"/>
      <c r="S14"/>
    </row>
    <row r="15" spans="1:19" x14ac:dyDescent="0.25">
      <c r="A15" s="91" t="s">
        <v>14</v>
      </c>
      <c r="B15" s="56" t="s">
        <v>6</v>
      </c>
      <c r="C15" s="45">
        <f>'Stat Distributor'!C12</f>
        <v>0</v>
      </c>
      <c r="D15" s="66">
        <f>'Stat Distributor'!D12</f>
        <v>-2</v>
      </c>
      <c r="E15" s="92"/>
      <c r="F15" s="93" t="s">
        <v>120</v>
      </c>
      <c r="G15" s="131"/>
      <c r="H15" s="131"/>
      <c r="I15" s="131"/>
      <c r="J15" s="33" t="s">
        <v>78</v>
      </c>
      <c r="K15" s="28"/>
      <c r="L15" s="132"/>
      <c r="M15" s="132"/>
      <c r="N15" s="117"/>
      <c r="O15" s="118"/>
      <c r="P15" s="119"/>
      <c r="S15"/>
    </row>
    <row r="16" spans="1:19" x14ac:dyDescent="0.25">
      <c r="A16" s="91" t="s">
        <v>15</v>
      </c>
      <c r="B16" s="56" t="s">
        <v>5</v>
      </c>
      <c r="C16" s="45">
        <f>'Stat Distributor'!C13</f>
        <v>0</v>
      </c>
      <c r="D16" s="66">
        <f>'Stat Distributor'!D13</f>
        <v>-2</v>
      </c>
      <c r="E16" s="92"/>
      <c r="F16" s="44"/>
      <c r="G16" s="48"/>
      <c r="H16" s="9" t="s">
        <v>8</v>
      </c>
      <c r="J16" s="34" t="s">
        <v>79</v>
      </c>
      <c r="K16" s="28"/>
      <c r="L16" s="132"/>
      <c r="M16" s="132"/>
      <c r="N16" s="117"/>
      <c r="O16" s="118"/>
      <c r="P16" s="119"/>
      <c r="S16"/>
    </row>
    <row r="17" spans="1:19" x14ac:dyDescent="0.25">
      <c r="A17" s="91" t="s">
        <v>16</v>
      </c>
      <c r="B17" s="56" t="s">
        <v>1</v>
      </c>
      <c r="C17" s="45">
        <f>'Stat Distributor'!C14</f>
        <v>0</v>
      </c>
      <c r="D17" s="66">
        <f>'Stat Distributor'!D14</f>
        <v>-2</v>
      </c>
      <c r="E17" s="92"/>
      <c r="F17" s="94" t="s">
        <v>63</v>
      </c>
      <c r="G17" s="78">
        <f>IF(G14=A5,C5,0)+IF(G14=A6,C6,0)+IF(G14=A7,C7,0)+IF(G14=A8,C8,0)+IF(G14=A9,C9,0)+IF(G14=A10,C10,0)+IF(G14=A11,C11,0)+IF(F31&gt;0,ROUNDDOWN(F31,0),ROUNDUP(F31,0))+H17</f>
        <v>0</v>
      </c>
      <c r="H17" s="11"/>
      <c r="J17" s="35" t="s">
        <v>80</v>
      </c>
      <c r="K17" s="28"/>
      <c r="L17" s="132"/>
      <c r="M17" s="132"/>
      <c r="N17" s="117"/>
      <c r="O17" s="118"/>
      <c r="P17" s="119"/>
      <c r="S17"/>
    </row>
    <row r="18" spans="1:19" x14ac:dyDescent="0.25">
      <c r="A18" s="91" t="s">
        <v>17</v>
      </c>
      <c r="B18" s="56" t="s">
        <v>4</v>
      </c>
      <c r="C18" s="45">
        <f>'Stat Distributor'!C15</f>
        <v>0</v>
      </c>
      <c r="D18" s="66">
        <f>'Stat Distributor'!D15</f>
        <v>-2</v>
      </c>
      <c r="E18" s="92"/>
      <c r="F18" s="94" t="s">
        <v>111</v>
      </c>
      <c r="G18" s="11">
        <f>IF(G14=A5,B5,0)+IF(G14=A6,B6,0)+IF(G14=A7,B7,0)+IF(G14=A8,B8,0)+IF(G14=A9,B9,0)+IF(G14=A10,B10,0)+IF(G14=A11,B11,0)+H18</f>
        <v>0</v>
      </c>
      <c r="H18" s="11"/>
      <c r="J18" s="36" t="s">
        <v>81</v>
      </c>
      <c r="K18" s="28"/>
      <c r="L18" s="132"/>
      <c r="M18" s="132"/>
      <c r="N18" s="117"/>
      <c r="O18" s="118"/>
      <c r="P18" s="119"/>
      <c r="S18"/>
    </row>
    <row r="19" spans="1:19" x14ac:dyDescent="0.25">
      <c r="A19" s="91" t="s">
        <v>18</v>
      </c>
      <c r="B19" s="56" t="s">
        <v>5</v>
      </c>
      <c r="C19" s="45">
        <f>'Stat Distributor'!C16</f>
        <v>0</v>
      </c>
      <c r="D19" s="66">
        <f>'Stat Distributor'!D16</f>
        <v>-2</v>
      </c>
      <c r="E19" s="92"/>
      <c r="F19" s="94" t="s">
        <v>66</v>
      </c>
      <c r="G19" s="11">
        <f>2+G2*2+H19</f>
        <v>4</v>
      </c>
      <c r="H19" s="11"/>
      <c r="J19" s="37" t="s">
        <v>82</v>
      </c>
      <c r="K19" s="28"/>
      <c r="L19" s="132"/>
      <c r="M19" s="132"/>
      <c r="N19" s="117"/>
      <c r="O19" s="118"/>
      <c r="P19" s="119"/>
      <c r="S19"/>
    </row>
    <row r="20" spans="1:19" x14ac:dyDescent="0.25">
      <c r="A20" s="91" t="s">
        <v>19</v>
      </c>
      <c r="B20" s="56" t="s">
        <v>5</v>
      </c>
      <c r="C20" s="45">
        <f>'Stat Distributor'!C17</f>
        <v>0</v>
      </c>
      <c r="D20" s="66">
        <f>'Stat Distributor'!D17</f>
        <v>-2</v>
      </c>
      <c r="E20" s="92"/>
      <c r="F20" s="95"/>
      <c r="G20" s="9"/>
      <c r="H20" s="9" t="s">
        <v>8</v>
      </c>
      <c r="J20" s="38" t="s">
        <v>83</v>
      </c>
      <c r="K20" s="28"/>
      <c r="L20" s="132"/>
      <c r="M20" s="132"/>
      <c r="N20" s="117"/>
      <c r="O20" s="118"/>
      <c r="P20" s="119"/>
      <c r="S20"/>
    </row>
    <row r="21" spans="1:19" x14ac:dyDescent="0.25">
      <c r="A21" s="91" t="s">
        <v>20</v>
      </c>
      <c r="B21" s="56" t="s">
        <v>3</v>
      </c>
      <c r="C21" s="45">
        <f>'Stat Distributor'!C18</f>
        <v>0</v>
      </c>
      <c r="D21" s="66">
        <f>'Stat Distributor'!D18</f>
        <v>-2</v>
      </c>
      <c r="E21" s="92"/>
      <c r="F21" s="96" t="s">
        <v>73</v>
      </c>
      <c r="G21" s="133"/>
      <c r="H21" s="133"/>
      <c r="I21" s="133"/>
      <c r="J21" s="39" t="s">
        <v>84</v>
      </c>
      <c r="K21" s="28"/>
      <c r="L21" s="132"/>
      <c r="M21" s="132"/>
      <c r="N21" s="117"/>
      <c r="O21" s="118"/>
      <c r="P21" s="119"/>
      <c r="S21"/>
    </row>
    <row r="22" spans="1:19" x14ac:dyDescent="0.25">
      <c r="A22" s="91" t="s">
        <v>21</v>
      </c>
      <c r="B22" s="56" t="s">
        <v>4</v>
      </c>
      <c r="C22" s="45">
        <f>'Stat Distributor'!C19</f>
        <v>0</v>
      </c>
      <c r="D22" s="66">
        <f>'Stat Distributor'!D19</f>
        <v>-2</v>
      </c>
      <c r="E22" s="92"/>
      <c r="F22" s="96" t="s">
        <v>68</v>
      </c>
      <c r="G22" s="97">
        <f>IF(L9=0,G23,IF(G23&gt;L9+L11,L9+L11+K11,G23+K11))+H22</f>
        <v>7</v>
      </c>
      <c r="H22" s="97"/>
      <c r="J22" s="40" t="s">
        <v>85</v>
      </c>
      <c r="K22" s="28"/>
      <c r="L22" s="132"/>
      <c r="M22" s="132"/>
      <c r="N22" s="117"/>
      <c r="O22" s="118"/>
      <c r="P22" s="119"/>
    </row>
    <row r="23" spans="1:19" x14ac:dyDescent="0.25">
      <c r="A23" s="91" t="s">
        <v>22</v>
      </c>
      <c r="B23" s="56" t="s">
        <v>6</v>
      </c>
      <c r="C23" s="45">
        <f>'Stat Distributor'!C20</f>
        <v>0</v>
      </c>
      <c r="D23" s="66">
        <f>'Stat Distributor'!D20</f>
        <v>-2</v>
      </c>
      <c r="E23" s="92"/>
      <c r="F23" s="96" t="s">
        <v>121</v>
      </c>
      <c r="G23" s="11">
        <f>IF(G21=A5,C5,0)+IF(G21=A7,C7,0)+IF(G21=A8,C8,0)+IF(G21=A9,C9,0)+IF(G21=A10,C10,0)+IF(G21=A11,C11,0)+B6+H23</f>
        <v>7</v>
      </c>
      <c r="H23" s="11"/>
      <c r="J23" s="41" t="s">
        <v>86</v>
      </c>
      <c r="K23" s="28"/>
      <c r="L23" s="132"/>
      <c r="M23" s="132"/>
      <c r="N23" s="120"/>
      <c r="O23" s="121"/>
      <c r="P23" s="122"/>
    </row>
    <row r="24" spans="1:19" x14ac:dyDescent="0.25">
      <c r="A24" s="91" t="s">
        <v>108</v>
      </c>
      <c r="B24" s="56" t="s">
        <v>5</v>
      </c>
      <c r="C24" s="45">
        <f>'Stat Distributor'!C21</f>
        <v>0</v>
      </c>
      <c r="D24" s="66">
        <f>'Stat Distributor'!D21</f>
        <v>-2</v>
      </c>
      <c r="E24" s="92"/>
      <c r="F24" s="98" t="s">
        <v>44</v>
      </c>
      <c r="G24" s="11">
        <f>K9+H24</f>
        <v>0</v>
      </c>
      <c r="H24" s="11"/>
      <c r="J24" s="42" t="s">
        <v>87</v>
      </c>
      <c r="K24" s="28"/>
      <c r="L24" s="132"/>
      <c r="M24" s="132"/>
      <c r="N24" s="117"/>
      <c r="O24" s="118"/>
      <c r="P24" s="119"/>
    </row>
    <row r="25" spans="1:19" x14ac:dyDescent="0.25">
      <c r="A25" s="91" t="s">
        <v>23</v>
      </c>
      <c r="B25" s="56" t="s">
        <v>4</v>
      </c>
      <c r="C25" s="45">
        <f>'Stat Distributor'!C22</f>
        <v>0</v>
      </c>
      <c r="D25" s="66">
        <f>'Stat Distributor'!D22</f>
        <v>-2</v>
      </c>
      <c r="E25" s="92"/>
      <c r="F25" s="99"/>
      <c r="G25" s="100"/>
      <c r="H25" s="9" t="s">
        <v>8</v>
      </c>
      <c r="J25" s="19"/>
      <c r="K25" s="16"/>
      <c r="L25" s="132"/>
      <c r="M25" s="132"/>
      <c r="N25" s="117"/>
      <c r="O25" s="118"/>
      <c r="P25" s="119"/>
    </row>
    <row r="26" spans="1:19" x14ac:dyDescent="0.25">
      <c r="A26" s="91" t="s">
        <v>65</v>
      </c>
      <c r="B26" s="56" t="s">
        <v>6</v>
      </c>
      <c r="C26" s="45">
        <f>'Stat Distributor'!C23</f>
        <v>0</v>
      </c>
      <c r="D26" s="66">
        <f>'Stat Distributor'!D23</f>
        <v>-2</v>
      </c>
      <c r="E26" s="92"/>
      <c r="F26" s="101" t="s">
        <v>60</v>
      </c>
      <c r="G26" s="11">
        <f>'Stat Distributor'!H16+H26</f>
        <v>14</v>
      </c>
      <c r="H26" s="11"/>
      <c r="J26" s="19"/>
      <c r="K26" s="16"/>
      <c r="L26" s="132"/>
      <c r="M26" s="132"/>
      <c r="N26" s="117"/>
      <c r="O26" s="118"/>
      <c r="P26" s="119"/>
    </row>
    <row r="27" spans="1:19" x14ac:dyDescent="0.25">
      <c r="A27" s="91" t="s">
        <v>24</v>
      </c>
      <c r="B27" s="56" t="s">
        <v>6</v>
      </c>
      <c r="C27" s="45">
        <f>'Stat Distributor'!C24</f>
        <v>0</v>
      </c>
      <c r="D27" s="66">
        <f>'Stat Distributor'!D24</f>
        <v>-2</v>
      </c>
      <c r="E27" s="92"/>
      <c r="F27" s="95"/>
      <c r="G27" s="48"/>
      <c r="H27" s="9"/>
      <c r="J27" s="19"/>
      <c r="K27" s="16"/>
      <c r="L27" s="132"/>
      <c r="M27" s="132"/>
      <c r="N27" s="117"/>
      <c r="O27" s="118"/>
      <c r="P27" s="119"/>
    </row>
    <row r="28" spans="1:19" x14ac:dyDescent="0.25">
      <c r="A28" s="91" t="s">
        <v>25</v>
      </c>
      <c r="B28" s="56" t="s">
        <v>2</v>
      </c>
      <c r="C28" s="45">
        <f>'Stat Distributor'!C25</f>
        <v>0</v>
      </c>
      <c r="D28" s="66">
        <f>'Stat Distributor'!D25</f>
        <v>-2</v>
      </c>
      <c r="E28" s="102"/>
      <c r="F28" s="96" t="s">
        <v>122</v>
      </c>
      <c r="G28" s="11" t="s">
        <v>72</v>
      </c>
      <c r="H28" s="9"/>
      <c r="J28" s="19"/>
      <c r="K28" s="16"/>
      <c r="L28" s="132"/>
      <c r="M28" s="132"/>
      <c r="N28" s="117"/>
      <c r="O28" s="118"/>
      <c r="P28" s="119"/>
    </row>
    <row r="29" spans="1:19" x14ac:dyDescent="0.25">
      <c r="A29" s="91" t="s">
        <v>95</v>
      </c>
      <c r="B29" s="56" t="s">
        <v>5</v>
      </c>
      <c r="C29" s="45">
        <f>'Stat Distributor'!C26</f>
        <v>0</v>
      </c>
      <c r="D29" s="66">
        <f>'Stat Distributor'!D26</f>
        <v>-2</v>
      </c>
      <c r="E29" s="92"/>
      <c r="F29" s="44"/>
      <c r="G29" s="48"/>
      <c r="H29" s="9"/>
      <c r="J29" s="19"/>
      <c r="K29" s="16"/>
      <c r="L29" s="132"/>
      <c r="M29" s="132"/>
      <c r="N29" s="117"/>
      <c r="O29" s="118"/>
      <c r="P29" s="119"/>
    </row>
    <row r="30" spans="1:19" x14ac:dyDescent="0.25">
      <c r="A30" s="91" t="s">
        <v>26</v>
      </c>
      <c r="B30" s="56" t="s">
        <v>4</v>
      </c>
      <c r="C30" s="45">
        <f>'Stat Distributor'!C27</f>
        <v>0</v>
      </c>
      <c r="D30" s="66">
        <f>'Stat Distributor'!D27</f>
        <v>-2</v>
      </c>
      <c r="E30" s="92"/>
      <c r="F30" s="44"/>
      <c r="G30" s="48"/>
      <c r="H30" s="9"/>
      <c r="J30" s="19"/>
      <c r="K30" s="16"/>
      <c r="L30" s="132"/>
      <c r="M30" s="132"/>
      <c r="N30" s="117"/>
      <c r="O30" s="118"/>
      <c r="P30" s="119"/>
    </row>
    <row r="31" spans="1:19" x14ac:dyDescent="0.25">
      <c r="A31" s="91" t="s">
        <v>27</v>
      </c>
      <c r="B31" s="56" t="s">
        <v>1</v>
      </c>
      <c r="C31" s="45">
        <f>'Stat Distributor'!C28</f>
        <v>0</v>
      </c>
      <c r="D31" s="66">
        <f>'Stat Distributor'!D28</f>
        <v>-2</v>
      </c>
      <c r="E31" s="92"/>
      <c r="F31" s="30">
        <f>(IF(G15=A5,C5,0)+IF(G15=A6,C6,0)+IF(G15=A7,C7,0)+IF(G15=A8,C8,0)+IF(G15=A9,C9,0)+IF(G15=A10,C10,0)+IF(G15=A11,C11))/2</f>
        <v>0</v>
      </c>
      <c r="G31" s="48"/>
      <c r="H31" s="9"/>
      <c r="J31"/>
      <c r="K31"/>
      <c r="L31"/>
      <c r="M31"/>
      <c r="N31"/>
      <c r="O31"/>
      <c r="P31"/>
    </row>
    <row r="32" spans="1:19" x14ac:dyDescent="0.25">
      <c r="A32" s="91" t="s">
        <v>71</v>
      </c>
      <c r="B32" s="56" t="s">
        <v>6</v>
      </c>
      <c r="C32" s="45">
        <f>'Stat Distributor'!C29</f>
        <v>0</v>
      </c>
      <c r="D32" s="66">
        <f>'Stat Distributor'!D29</f>
        <v>-2</v>
      </c>
      <c r="E32" s="92"/>
      <c r="F32" s="44"/>
      <c r="G32" s="48"/>
      <c r="H32" s="9"/>
      <c r="J32" s="103" t="s">
        <v>88</v>
      </c>
      <c r="K32" s="103" t="s">
        <v>89</v>
      </c>
      <c r="L32" s="103" t="s">
        <v>90</v>
      </c>
      <c r="M32" s="103" t="s">
        <v>91</v>
      </c>
      <c r="N32" s="104" t="s">
        <v>52</v>
      </c>
      <c r="O32" s="105"/>
      <c r="P32" s="106"/>
    </row>
    <row r="33" spans="1:16" x14ac:dyDescent="0.25">
      <c r="A33" s="91" t="s">
        <v>61</v>
      </c>
      <c r="B33" s="56" t="s">
        <v>4</v>
      </c>
      <c r="C33" s="45">
        <f>'Stat Distributor'!C30</f>
        <v>0</v>
      </c>
      <c r="D33" s="66">
        <f>'Stat Distributor'!D30</f>
        <v>-2</v>
      </c>
      <c r="E33" s="92"/>
      <c r="F33" s="95"/>
      <c r="G33" s="92"/>
      <c r="H33" s="9"/>
      <c r="J33" s="107" t="str">
        <f>TEXT(Abilities!A2,)</f>
        <v/>
      </c>
      <c r="K33" s="107" t="str">
        <f>TEXT(Abilities!B2&amp;","&amp; Abilities!C2&amp;","&amp;Abilities!D2&amp;","&amp;Abilities!E2,)</f>
        <v>,,,</v>
      </c>
      <c r="L33" s="107" t="str">
        <f>TEXT(Abilities!G2,)</f>
        <v/>
      </c>
      <c r="M33" s="108">
        <f>Abilities!I2</f>
        <v>0</v>
      </c>
      <c r="N33" s="108">
        <f>Abilities!F2</f>
        <v>0</v>
      </c>
      <c r="O33" s="109"/>
      <c r="P33" s="110"/>
    </row>
    <row r="34" spans="1:16" x14ac:dyDescent="0.25">
      <c r="A34" s="91" t="s">
        <v>28</v>
      </c>
      <c r="B34" s="56" t="s">
        <v>2</v>
      </c>
      <c r="C34" s="45">
        <f>'Stat Distributor'!C31</f>
        <v>0</v>
      </c>
      <c r="D34" s="66">
        <f>'Stat Distributor'!D31</f>
        <v>-2</v>
      </c>
      <c r="E34" s="92"/>
      <c r="F34" s="95"/>
      <c r="G34" s="92"/>
      <c r="H34" s="9"/>
      <c r="J34" s="107" t="str">
        <f>TEXT(Abilities!A3,)</f>
        <v/>
      </c>
      <c r="K34" s="107" t="str">
        <f>TEXT(Abilities!B3&amp;","&amp; Abilities!C3&amp;","&amp;Abilities!D3&amp;","&amp;Abilities!E3,)</f>
        <v>,,,</v>
      </c>
      <c r="L34" s="107" t="str">
        <f>TEXT(Abilities!G3,)</f>
        <v/>
      </c>
      <c r="M34" s="108">
        <f>Abilities!I3</f>
        <v>0</v>
      </c>
      <c r="N34" s="108">
        <f>Abilities!F3</f>
        <v>0</v>
      </c>
      <c r="O34" s="109"/>
      <c r="P34" s="110"/>
    </row>
    <row r="35" spans="1:16" x14ac:dyDescent="0.25">
      <c r="A35" s="91" t="s">
        <v>29</v>
      </c>
      <c r="B35" s="56" t="s">
        <v>6</v>
      </c>
      <c r="C35" s="45">
        <f>'Stat Distributor'!C32</f>
        <v>0</v>
      </c>
      <c r="D35" s="66">
        <f>'Stat Distributor'!D32</f>
        <v>-2</v>
      </c>
      <c r="E35" s="92"/>
      <c r="F35" s="95"/>
      <c r="G35" s="92"/>
      <c r="H35" s="9"/>
      <c r="J35" s="107" t="str">
        <f>TEXT(Abilities!A4,)</f>
        <v/>
      </c>
      <c r="K35" s="107" t="str">
        <f>TEXT(Abilities!B4&amp;","&amp; Abilities!C4&amp;","&amp;Abilities!D4&amp;","&amp;Abilities!E4,)</f>
        <v>,,,</v>
      </c>
      <c r="L35" s="107" t="str">
        <f>TEXT(Abilities!G4,)</f>
        <v/>
      </c>
      <c r="M35" s="108">
        <f>Abilities!I4</f>
        <v>0</v>
      </c>
      <c r="N35" s="108">
        <f>Abilities!F4</f>
        <v>0</v>
      </c>
      <c r="O35" s="109"/>
      <c r="P35" s="110"/>
    </row>
    <row r="36" spans="1:16" x14ac:dyDescent="0.25">
      <c r="A36" s="91" t="s">
        <v>30</v>
      </c>
      <c r="B36" s="56" t="s">
        <v>7</v>
      </c>
      <c r="C36" s="45">
        <f>'Stat Distributor'!C33</f>
        <v>0</v>
      </c>
      <c r="D36" s="66">
        <f>'Stat Distributor'!D33</f>
        <v>-2</v>
      </c>
      <c r="E36" s="92"/>
      <c r="F36" s="95"/>
      <c r="G36" s="92"/>
      <c r="H36" s="9"/>
      <c r="J36" s="107" t="str">
        <f>TEXT(Abilities!A5,)</f>
        <v/>
      </c>
      <c r="K36" s="107" t="str">
        <f>TEXT(Abilities!B5&amp;","&amp; Abilities!C5&amp;","&amp;Abilities!D5&amp;","&amp;Abilities!E5,)</f>
        <v>,,,</v>
      </c>
      <c r="L36" s="107" t="str">
        <f>TEXT(Abilities!G5,)</f>
        <v/>
      </c>
      <c r="M36" s="108">
        <f>Abilities!I5</f>
        <v>0</v>
      </c>
      <c r="N36" s="108">
        <f>Abilities!F5</f>
        <v>0</v>
      </c>
      <c r="O36" s="109"/>
      <c r="P36" s="110"/>
    </row>
    <row r="37" spans="1:16" x14ac:dyDescent="0.25">
      <c r="A37" s="91" t="s">
        <v>31</v>
      </c>
      <c r="B37" s="56" t="s">
        <v>5</v>
      </c>
      <c r="C37" s="45">
        <f>'Stat Distributor'!C34</f>
        <v>0</v>
      </c>
      <c r="D37" s="66">
        <f>'Stat Distributor'!D34</f>
        <v>-2</v>
      </c>
      <c r="E37" s="92"/>
      <c r="F37" s="95"/>
      <c r="G37" s="92"/>
      <c r="H37" s="9"/>
      <c r="J37" s="107" t="str">
        <f>TEXT(Abilities!A6,)</f>
        <v/>
      </c>
      <c r="K37" s="107" t="str">
        <f>TEXT(Abilities!B6&amp;","&amp; Abilities!C6&amp;","&amp;Abilities!D6&amp;","&amp;Abilities!E6,)</f>
        <v>,,,</v>
      </c>
      <c r="L37" s="107" t="str">
        <f>TEXT(Abilities!G6,)</f>
        <v/>
      </c>
      <c r="M37" s="108">
        <f>Abilities!I6</f>
        <v>0</v>
      </c>
      <c r="N37" s="108">
        <f>Abilities!F6</f>
        <v>0</v>
      </c>
      <c r="O37" s="109"/>
      <c r="P37" s="110"/>
    </row>
    <row r="38" spans="1:16" x14ac:dyDescent="0.25">
      <c r="A38" s="91" t="s">
        <v>32</v>
      </c>
      <c r="B38" s="56" t="s">
        <v>5</v>
      </c>
      <c r="C38" s="45">
        <f>'Stat Distributor'!C35</f>
        <v>0</v>
      </c>
      <c r="D38" s="66">
        <f>'Stat Distributor'!D35</f>
        <v>-2</v>
      </c>
      <c r="E38" s="92"/>
      <c r="F38" s="95"/>
      <c r="G38" s="92"/>
      <c r="H38" s="9"/>
      <c r="J38" s="107" t="str">
        <f>TEXT(Abilities!A7,)</f>
        <v/>
      </c>
      <c r="K38" s="107" t="str">
        <f>TEXT(Abilities!B7&amp;","&amp; Abilities!C7&amp;","&amp;Abilities!D7&amp;","&amp;Abilities!E7,)</f>
        <v>,,,</v>
      </c>
      <c r="L38" s="107" t="str">
        <f>TEXT(Abilities!G7,)</f>
        <v/>
      </c>
      <c r="M38" s="108">
        <f>Abilities!I7</f>
        <v>0</v>
      </c>
      <c r="N38" s="108">
        <f>Abilities!F7</f>
        <v>0</v>
      </c>
      <c r="O38" s="109"/>
      <c r="P38" s="110"/>
    </row>
    <row r="39" spans="1:16" x14ac:dyDescent="0.25">
      <c r="A39" s="91" t="s">
        <v>33</v>
      </c>
      <c r="B39" s="56" t="s">
        <v>4</v>
      </c>
      <c r="C39" s="45">
        <f>'Stat Distributor'!C36</f>
        <v>0</v>
      </c>
      <c r="D39" s="66">
        <f>'Stat Distributor'!D36</f>
        <v>-2</v>
      </c>
      <c r="E39" s="92"/>
      <c r="F39" s="95"/>
      <c r="G39" s="92"/>
      <c r="H39" s="9"/>
      <c r="J39" s="107" t="str">
        <f>TEXT(Abilities!A8,)</f>
        <v/>
      </c>
      <c r="K39" s="107" t="str">
        <f>TEXT(Abilities!B8&amp;","&amp; Abilities!C8&amp;","&amp;Abilities!D8&amp;","&amp;Abilities!E8,)</f>
        <v>,,,</v>
      </c>
      <c r="L39" s="107" t="str">
        <f>TEXT(Abilities!G8,)</f>
        <v/>
      </c>
      <c r="M39" s="108">
        <f>Abilities!I8</f>
        <v>0</v>
      </c>
      <c r="N39" s="108">
        <f>Abilities!F8</f>
        <v>0</v>
      </c>
      <c r="O39" s="109"/>
      <c r="P39" s="110"/>
    </row>
    <row r="40" spans="1:16" x14ac:dyDescent="0.25">
      <c r="A40" s="91" t="s">
        <v>109</v>
      </c>
      <c r="B40" s="56" t="s">
        <v>2</v>
      </c>
      <c r="C40" s="45">
        <f>'Stat Distributor'!C37</f>
        <v>0</v>
      </c>
      <c r="D40" s="66">
        <f>'Stat Distributor'!D37</f>
        <v>-2</v>
      </c>
      <c r="E40" s="92"/>
      <c r="F40" s="95"/>
      <c r="G40" s="92"/>
      <c r="H40" s="9"/>
      <c r="J40" s="107" t="str">
        <f>TEXT(Abilities!A9,)</f>
        <v/>
      </c>
      <c r="K40" s="107" t="str">
        <f>TEXT(Abilities!B9&amp;","&amp; Abilities!C9&amp;","&amp;Abilities!D9&amp;","&amp;Abilities!E9,)</f>
        <v>,,,</v>
      </c>
      <c r="L40" s="107" t="str">
        <f>TEXT(Abilities!G9,)</f>
        <v/>
      </c>
      <c r="M40" s="108">
        <f>Abilities!I9</f>
        <v>0</v>
      </c>
      <c r="N40" s="108">
        <f>Abilities!F9</f>
        <v>0</v>
      </c>
      <c r="O40" s="109"/>
      <c r="P40" s="110"/>
    </row>
    <row r="41" spans="1:16" x14ac:dyDescent="0.25">
      <c r="A41" s="111" t="s">
        <v>110</v>
      </c>
      <c r="B41" s="56" t="s">
        <v>1</v>
      </c>
      <c r="C41" s="45">
        <f>'Stat Distributor'!C38</f>
        <v>0</v>
      </c>
      <c r="D41" s="66">
        <f>'Stat Distributor'!D38</f>
        <v>-2</v>
      </c>
      <c r="E41" s="92"/>
      <c r="F41" s="95"/>
      <c r="G41" s="92"/>
      <c r="H41" s="9"/>
      <c r="J41" s="107" t="str">
        <f>TEXT(Abilities!A10,)</f>
        <v/>
      </c>
      <c r="K41" s="107" t="str">
        <f>TEXT(Abilities!B10&amp;","&amp; Abilities!C10&amp;","&amp;Abilities!D10&amp;","&amp;Abilities!E10,)</f>
        <v>,,,</v>
      </c>
      <c r="L41" s="107" t="str">
        <f>TEXT(Abilities!G10,)</f>
        <v/>
      </c>
      <c r="M41" s="108">
        <f>Abilities!I10</f>
        <v>0</v>
      </c>
      <c r="N41" s="108">
        <f>Abilities!F10</f>
        <v>0</v>
      </c>
      <c r="O41" s="109"/>
      <c r="P41" s="110"/>
    </row>
    <row r="42" spans="1:16" x14ac:dyDescent="0.25">
      <c r="A42" s="91" t="s">
        <v>35</v>
      </c>
      <c r="B42" s="56" t="s">
        <v>2</v>
      </c>
      <c r="C42" s="45">
        <f>'Stat Distributor'!C39</f>
        <v>0</v>
      </c>
      <c r="D42" s="66">
        <f>'Stat Distributor'!D39</f>
        <v>-2</v>
      </c>
      <c r="E42" s="92"/>
      <c r="F42" s="95"/>
      <c r="G42" s="92"/>
      <c r="H42" s="9"/>
      <c r="J42" s="107" t="str">
        <f>TEXT(Abilities!A11,)</f>
        <v/>
      </c>
      <c r="K42" s="107" t="str">
        <f>TEXT(Abilities!B11&amp;","&amp; Abilities!C11&amp;","&amp;Abilities!D11&amp;","&amp;Abilities!E11,)</f>
        <v>,,,</v>
      </c>
      <c r="L42" s="107" t="str">
        <f>TEXT(Abilities!G11,)</f>
        <v/>
      </c>
      <c r="M42" s="108">
        <f>Abilities!I11</f>
        <v>0</v>
      </c>
      <c r="N42" s="108">
        <f>Abilities!F11</f>
        <v>0</v>
      </c>
      <c r="O42" s="109"/>
      <c r="P42" s="110"/>
    </row>
    <row r="43" spans="1:16" x14ac:dyDescent="0.25">
      <c r="A43" s="91" t="s">
        <v>62</v>
      </c>
      <c r="B43" s="56" t="s">
        <v>6</v>
      </c>
      <c r="C43" s="45">
        <f>'Stat Distributor'!C40</f>
        <v>0</v>
      </c>
      <c r="D43" s="66">
        <f>'Stat Distributor'!D40</f>
        <v>-2</v>
      </c>
      <c r="E43" s="92"/>
      <c r="F43" s="95"/>
      <c r="G43" s="92"/>
      <c r="H43" s="9"/>
      <c r="J43" s="107" t="str">
        <f>TEXT(Abilities!A12,)</f>
        <v/>
      </c>
      <c r="K43" s="107" t="str">
        <f>TEXT(Abilities!B12&amp;","&amp; Abilities!C12&amp;","&amp;Abilities!D12&amp;","&amp;Abilities!E12,)</f>
        <v>,,,</v>
      </c>
      <c r="L43" s="107" t="str">
        <f>TEXT(Abilities!G12,)</f>
        <v/>
      </c>
      <c r="M43" s="108">
        <f>Abilities!I12</f>
        <v>0</v>
      </c>
      <c r="N43" s="108">
        <f>Abilities!F12</f>
        <v>0</v>
      </c>
      <c r="O43" s="109"/>
      <c r="P43" s="110"/>
    </row>
    <row r="44" spans="1:16" x14ac:dyDescent="0.25">
      <c r="A44" s="91" t="s">
        <v>36</v>
      </c>
      <c r="B44" s="56" t="s">
        <v>4</v>
      </c>
      <c r="C44" s="45">
        <f>'Stat Distributor'!C41</f>
        <v>0</v>
      </c>
      <c r="D44" s="66">
        <f>'Stat Distributor'!D41</f>
        <v>-2</v>
      </c>
      <c r="E44" s="92"/>
      <c r="F44" s="95"/>
      <c r="G44" s="92"/>
      <c r="H44" s="9"/>
      <c r="J44" s="107" t="str">
        <f>TEXT(Abilities!A13,)</f>
        <v/>
      </c>
      <c r="K44" s="107" t="str">
        <f>TEXT(Abilities!B13&amp;","&amp; Abilities!C13&amp;","&amp;Abilities!D13&amp;","&amp;Abilities!E13,)</f>
        <v>,,,</v>
      </c>
      <c r="L44" s="107" t="str">
        <f>TEXT(Abilities!G13,)</f>
        <v/>
      </c>
      <c r="M44" s="108">
        <f>Abilities!I13</f>
        <v>0</v>
      </c>
      <c r="N44" s="108">
        <f>Abilities!F13</f>
        <v>0</v>
      </c>
      <c r="O44" s="109"/>
      <c r="P44" s="110"/>
    </row>
    <row r="45" spans="1:16" x14ac:dyDescent="0.25">
      <c r="A45" s="91" t="s">
        <v>37</v>
      </c>
      <c r="B45" s="56" t="s">
        <v>6</v>
      </c>
      <c r="C45" s="45">
        <f>'Stat Distributor'!C42</f>
        <v>0</v>
      </c>
      <c r="D45" s="66">
        <f>'Stat Distributor'!D42</f>
        <v>-2</v>
      </c>
      <c r="E45" s="92"/>
      <c r="F45" s="44"/>
      <c r="G45" s="48"/>
      <c r="H45" s="9"/>
      <c r="I45" s="16"/>
      <c r="J45" s="107" t="str">
        <f>TEXT(Abilities!A14,)</f>
        <v/>
      </c>
      <c r="K45" s="107" t="str">
        <f>TEXT(Abilities!B14&amp;","&amp; Abilities!C14&amp;","&amp;Abilities!D14&amp;","&amp;Abilities!E14,)</f>
        <v>,,,</v>
      </c>
      <c r="L45" s="107" t="str">
        <f>TEXT(Abilities!G14,)</f>
        <v/>
      </c>
      <c r="M45" s="108">
        <f>Abilities!I14</f>
        <v>0</v>
      </c>
      <c r="N45" s="108">
        <f>Abilities!F14</f>
        <v>0</v>
      </c>
      <c r="O45" s="109"/>
      <c r="P45" s="110"/>
    </row>
    <row r="46" spans="1:16" x14ac:dyDescent="0.25">
      <c r="A46" s="112" t="s">
        <v>97</v>
      </c>
      <c r="B46" s="113" t="s">
        <v>6</v>
      </c>
      <c r="C46" s="45">
        <f>'Stat Distributor'!C43</f>
        <v>0</v>
      </c>
      <c r="D46" s="66">
        <f>'Stat Distributor'!D43</f>
        <v>-2</v>
      </c>
      <c r="E46" s="92"/>
      <c r="F46" s="44"/>
      <c r="G46" s="48"/>
      <c r="H46" s="16"/>
      <c r="I46" s="16"/>
      <c r="J46" s="107" t="str">
        <f>TEXT(Abilities!A15,)</f>
        <v/>
      </c>
      <c r="K46" s="107" t="str">
        <f>TEXT(Abilities!B15&amp;","&amp; Abilities!C15&amp;","&amp;Abilities!D15&amp;","&amp;Abilities!E15,)</f>
        <v>,,,</v>
      </c>
      <c r="L46" s="107" t="str">
        <f>TEXT(Abilities!G15,)</f>
        <v/>
      </c>
      <c r="M46" s="108">
        <f>Abilities!I15</f>
        <v>0</v>
      </c>
      <c r="N46" s="108">
        <f>Abilities!F15</f>
        <v>0</v>
      </c>
      <c r="O46" s="109"/>
      <c r="P46" s="110"/>
    </row>
    <row r="47" spans="1:16" x14ac:dyDescent="0.25">
      <c r="D47" s="30"/>
      <c r="E47" s="114"/>
      <c r="F47" s="44"/>
      <c r="G47" s="48"/>
      <c r="H47" s="16"/>
      <c r="I47" s="16"/>
      <c r="J47" s="107" t="str">
        <f>TEXT(Abilities!A16,)</f>
        <v/>
      </c>
      <c r="K47" s="107" t="str">
        <f>TEXT(Abilities!B16&amp;","&amp; Abilities!C16&amp;","&amp;Abilities!D16&amp;","&amp;Abilities!E16,)</f>
        <v>,,,</v>
      </c>
      <c r="L47" s="107" t="str">
        <f>TEXT(Abilities!G16,)</f>
        <v/>
      </c>
      <c r="M47" s="108">
        <f>Abilities!I16</f>
        <v>0</v>
      </c>
      <c r="N47" s="108">
        <f>Abilities!F16</f>
        <v>0</v>
      </c>
      <c r="O47" s="109"/>
      <c r="P47" s="110"/>
    </row>
    <row r="48" spans="1:16" x14ac:dyDescent="0.25">
      <c r="D48" s="30"/>
      <c r="E48" s="114"/>
      <c r="F48" s="44"/>
      <c r="G48" s="48"/>
      <c r="H48" s="9"/>
      <c r="J48" s="43"/>
      <c r="K48" s="43"/>
      <c r="L48" s="43"/>
      <c r="M48" s="7"/>
      <c r="N48" s="115"/>
    </row>
    <row r="49" spans="5:14" x14ac:dyDescent="0.25">
      <c r="E49" s="7"/>
      <c r="F49" s="44"/>
      <c r="G49" s="48"/>
      <c r="H49" s="9"/>
      <c r="I49" s="7"/>
      <c r="J49" s="7"/>
      <c r="K49" s="7"/>
      <c r="L49" s="7"/>
      <c r="M49" s="7"/>
      <c r="N49" s="7"/>
    </row>
    <row r="50" spans="5:14" x14ac:dyDescent="0.25">
      <c r="E50" s="7"/>
      <c r="F50" s="44"/>
      <c r="G50" s="48"/>
      <c r="H50" s="9"/>
      <c r="I50" s="7"/>
      <c r="J50" s="7"/>
      <c r="K50" s="7"/>
      <c r="L50" s="7"/>
      <c r="M50" s="7"/>
      <c r="N50" s="7"/>
    </row>
    <row r="51" spans="5:14" x14ac:dyDescent="0.25">
      <c r="E51" s="7"/>
      <c r="F51" s="44"/>
      <c r="G51" s="48"/>
      <c r="H51" s="9"/>
      <c r="J51" s="7"/>
      <c r="K51" s="7"/>
      <c r="L51" s="7"/>
      <c r="M51" s="7"/>
      <c r="N51" s="7"/>
    </row>
    <row r="52" spans="5:14" x14ac:dyDescent="0.25">
      <c r="E52" s="7"/>
      <c r="F52" s="44"/>
      <c r="G52" s="48"/>
      <c r="H52" s="9"/>
      <c r="J52" s="7"/>
      <c r="K52" s="7"/>
      <c r="L52" s="7"/>
      <c r="M52" s="7"/>
      <c r="N52" s="7"/>
    </row>
    <row r="53" spans="5:14" x14ac:dyDescent="0.25">
      <c r="E53" s="7"/>
      <c r="F53" s="44"/>
      <c r="G53" s="48"/>
      <c r="H53" s="9"/>
      <c r="J53" s="7"/>
      <c r="K53" s="7"/>
      <c r="L53" s="7"/>
      <c r="M53" s="7"/>
      <c r="N53" s="7"/>
    </row>
    <row r="54" spans="5:14" x14ac:dyDescent="0.25">
      <c r="E54" s="7"/>
      <c r="F54" s="44"/>
      <c r="G54" s="48"/>
      <c r="H54" s="9"/>
      <c r="J54" s="7"/>
      <c r="K54" s="7"/>
      <c r="L54" s="7"/>
      <c r="M54" s="7"/>
      <c r="N54" s="7"/>
    </row>
    <row r="55" spans="5:14" x14ac:dyDescent="0.25">
      <c r="E55" s="7"/>
      <c r="F55" s="44"/>
      <c r="G55" s="48"/>
      <c r="H55" s="9"/>
      <c r="J55" s="7"/>
      <c r="K55" s="7"/>
      <c r="L55" s="7"/>
      <c r="M55" s="7"/>
      <c r="N55" s="7"/>
    </row>
    <row r="56" spans="5:14" x14ac:dyDescent="0.25">
      <c r="E56" s="7"/>
      <c r="F56" s="44"/>
      <c r="G56" s="48"/>
      <c r="H56" s="9"/>
      <c r="J56" s="7"/>
      <c r="K56" s="7"/>
      <c r="L56" s="7"/>
      <c r="M56" s="7"/>
      <c r="N56" s="7"/>
    </row>
    <row r="57" spans="5:14" x14ac:dyDescent="0.25">
      <c r="E57" s="7"/>
      <c r="F57" s="44"/>
      <c r="G57" s="48"/>
      <c r="H57" s="9"/>
      <c r="J57" s="7"/>
      <c r="K57" s="7"/>
      <c r="L57" s="7"/>
      <c r="M57" s="7"/>
      <c r="N57" s="7"/>
    </row>
    <row r="58" spans="5:14" x14ac:dyDescent="0.25">
      <c r="E58" s="7"/>
      <c r="F58" s="44"/>
      <c r="G58" s="48"/>
      <c r="H58" s="9"/>
      <c r="J58" s="7"/>
      <c r="K58" s="7"/>
      <c r="L58" s="7"/>
      <c r="M58" s="7"/>
      <c r="N58" s="7"/>
    </row>
    <row r="59" spans="5:14" x14ac:dyDescent="0.25">
      <c r="E59" s="7"/>
      <c r="F59" s="44"/>
      <c r="G59" s="48"/>
      <c r="H59" s="9"/>
      <c r="J59" s="7"/>
      <c r="K59" s="7"/>
      <c r="L59" s="7"/>
      <c r="M59" s="7"/>
      <c r="N59" s="7"/>
    </row>
    <row r="60" spans="5:14" x14ac:dyDescent="0.25">
      <c r="E60" s="7"/>
      <c r="F60" s="44"/>
      <c r="G60" s="48"/>
      <c r="H60" s="9"/>
      <c r="J60" s="7"/>
      <c r="K60" s="7"/>
      <c r="L60" s="7"/>
      <c r="M60" s="7"/>
      <c r="N60" s="7"/>
    </row>
    <row r="61" spans="5:14" x14ac:dyDescent="0.25">
      <c r="E61" s="7"/>
      <c r="F61" s="44"/>
      <c r="G61" s="48"/>
      <c r="H61" s="9"/>
      <c r="J61" s="7"/>
      <c r="K61" s="7"/>
      <c r="L61" s="7"/>
      <c r="M61" s="7"/>
      <c r="N61" s="7"/>
    </row>
    <row r="62" spans="5:14" x14ac:dyDescent="0.25"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5:14" x14ac:dyDescent="0.25"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5:14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5:14" x14ac:dyDescent="0.25"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5:14" x14ac:dyDescent="0.25"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5:14" x14ac:dyDescent="0.25"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5:14" x14ac:dyDescent="0.25"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5:14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5:14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5:14" x14ac:dyDescent="0.25"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5:14" x14ac:dyDescent="0.25"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5:14" x14ac:dyDescent="0.25"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5:14" x14ac:dyDescent="0.25"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5:14" x14ac:dyDescent="0.25">
      <c r="E75" s="7"/>
      <c r="F75" s="7"/>
      <c r="G75" s="7"/>
      <c r="H75" s="7"/>
      <c r="I75" s="7"/>
      <c r="J75" s="7"/>
      <c r="K75" s="7"/>
      <c r="L75" s="7"/>
      <c r="M75" s="7"/>
      <c r="N75" s="7"/>
    </row>
  </sheetData>
  <mergeCells count="28">
    <mergeCell ref="L30:M30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N13:P13"/>
    <mergeCell ref="G14:I14"/>
    <mergeCell ref="G15:I15"/>
    <mergeCell ref="L28:M28"/>
    <mergeCell ref="L29:M29"/>
    <mergeCell ref="L25:M25"/>
    <mergeCell ref="L26:M26"/>
    <mergeCell ref="L27:M27"/>
    <mergeCell ref="G21:I21"/>
    <mergeCell ref="F12:I12"/>
    <mergeCell ref="B1:D1"/>
    <mergeCell ref="B2:D2"/>
    <mergeCell ref="B3:D3"/>
    <mergeCell ref="F10:I10"/>
    <mergeCell ref="F11:I11"/>
  </mergeCells>
  <conditionalFormatting sqref="A14:B39 B40">
    <cfRule type="containsText" dxfId="141" priority="24" operator="containsText" text="Strength">
      <formula>NOT(ISERROR(SEARCH("Strength",A14)))</formula>
    </cfRule>
  </conditionalFormatting>
  <conditionalFormatting sqref="A14:B39 B40">
    <cfRule type="containsText" dxfId="140" priority="18" operator="containsText" text="Will">
      <formula>NOT(ISERROR(SEARCH("Will",A14)))</formula>
    </cfRule>
    <cfRule type="containsText" dxfId="139" priority="19" operator="containsText" text="Constitution">
      <formula>NOT(ISERROR(SEARCH("Constitution",A14)))</formula>
    </cfRule>
    <cfRule type="containsText" dxfId="138" priority="20" operator="containsText" text="Charisma">
      <formula>NOT(ISERROR(SEARCH("Charisma",A14)))</formula>
    </cfRule>
    <cfRule type="containsText" dxfId="137" priority="21" operator="containsText" text="Dexterity">
      <formula>NOT(ISERROR(SEARCH("Dexterity",A14)))</formula>
    </cfRule>
    <cfRule type="containsText" dxfId="136" priority="22" operator="containsText" text="Intelligence">
      <formula>NOT(ISERROR(SEARCH("Intelligence",A14)))</formula>
    </cfRule>
    <cfRule type="containsText" dxfId="135" priority="23" operator="containsText" text="Instinct">
      <formula>NOT(ISERROR(SEARCH("Instinct",A14)))</formula>
    </cfRule>
  </conditionalFormatting>
  <conditionalFormatting sqref="G21">
    <cfRule type="containsText" dxfId="134" priority="17" operator="containsText" text="Strength">
      <formula>NOT(ISERROR(SEARCH("Strength",G21)))</formula>
    </cfRule>
  </conditionalFormatting>
  <conditionalFormatting sqref="G21">
    <cfRule type="containsText" dxfId="133" priority="11" operator="containsText" text="Will">
      <formula>NOT(ISERROR(SEARCH("Will",G21)))</formula>
    </cfRule>
    <cfRule type="containsText" dxfId="132" priority="12" operator="containsText" text="Constitution">
      <formula>NOT(ISERROR(SEARCH("Constitution",G21)))</formula>
    </cfRule>
    <cfRule type="containsText" dxfId="131" priority="13" operator="containsText" text="Charisma">
      <formula>NOT(ISERROR(SEARCH("Charisma",G21)))</formula>
    </cfRule>
    <cfRule type="containsText" dxfId="130" priority="14" operator="containsText" text="Dexterity">
      <formula>NOT(ISERROR(SEARCH("Dexterity",G21)))</formula>
    </cfRule>
    <cfRule type="containsText" dxfId="129" priority="15" operator="containsText" text="Intelligence">
      <formula>NOT(ISERROR(SEARCH("Intelligence",G21)))</formula>
    </cfRule>
    <cfRule type="containsText" dxfId="128" priority="16" operator="containsText" text="Instinct">
      <formula>NOT(ISERROR(SEARCH("Instinct",G21)))</formula>
    </cfRule>
  </conditionalFormatting>
  <conditionalFormatting sqref="K2:L6">
    <cfRule type="containsText" dxfId="127" priority="10" operator="containsText" text="Strength">
      <formula>NOT(ISERROR(SEARCH("Strength",K2)))</formula>
    </cfRule>
  </conditionalFormatting>
  <conditionalFormatting sqref="K2:L6">
    <cfRule type="containsText" dxfId="126" priority="4" operator="containsText" text="Will">
      <formula>NOT(ISERROR(SEARCH("Will",K2)))</formula>
    </cfRule>
    <cfRule type="containsText" dxfId="125" priority="5" operator="containsText" text="Constitution">
      <formula>NOT(ISERROR(SEARCH("Constitution",K2)))</formula>
    </cfRule>
    <cfRule type="containsText" dxfId="124" priority="6" operator="containsText" text="Charisma">
      <formula>NOT(ISERROR(SEARCH("Charisma",K2)))</formula>
    </cfRule>
    <cfRule type="containsText" dxfId="123" priority="7" operator="containsText" text="Dexterity">
      <formula>NOT(ISERROR(SEARCH("Dexterity",K2)))</formula>
    </cfRule>
    <cfRule type="containsText" dxfId="122" priority="8" operator="containsText" text="Intelligence">
      <formula>NOT(ISERROR(SEARCH("Intelligence",K2)))</formula>
    </cfRule>
    <cfRule type="containsText" dxfId="121" priority="9" operator="containsText" text="Instinct">
      <formula>NOT(ISERROR(SEARCH("Instinct",K2)))</formula>
    </cfRule>
  </conditionalFormatting>
  <conditionalFormatting sqref="A10 A42:B46 B41 A40 G14:G15">
    <cfRule type="containsText" dxfId="120" priority="73" operator="containsText" text="Strength">
      <formula>NOT(ISERROR(SEARCH("Strength",A10)))</formula>
    </cfRule>
  </conditionalFormatting>
  <conditionalFormatting sqref="A10 A42:B46 B41 A40 G14:G15">
    <cfRule type="containsText" dxfId="119" priority="67" operator="containsText" text="Will">
      <formula>NOT(ISERROR(SEARCH("Will",A10)))</formula>
    </cfRule>
    <cfRule type="containsText" dxfId="118" priority="68" operator="containsText" text="Constitution">
      <formula>NOT(ISERROR(SEARCH("Constitution",A10)))</formula>
    </cfRule>
    <cfRule type="containsText" dxfId="117" priority="69" operator="containsText" text="Charisma">
      <formula>NOT(ISERROR(SEARCH("Charisma",A10)))</formula>
    </cfRule>
    <cfRule type="containsText" dxfId="116" priority="70" operator="containsText" text="Dexterity">
      <formula>NOT(ISERROR(SEARCH("Dexterity",A10)))</formula>
    </cfRule>
    <cfRule type="containsText" dxfId="115" priority="71" operator="containsText" text="Intelligence">
      <formula>NOT(ISERROR(SEARCH("Intelligence",A10)))</formula>
    </cfRule>
    <cfRule type="containsText" dxfId="114" priority="72" operator="containsText" text="Instinct">
      <formula>NOT(ISERROR(SEARCH("Instinct",A10)))</formula>
    </cfRule>
  </conditionalFormatting>
  <conditionalFormatting sqref="A9">
    <cfRule type="containsText" dxfId="113" priority="66" operator="containsText" text="Strength">
      <formula>NOT(ISERROR(SEARCH("Strength",A9)))</formula>
    </cfRule>
  </conditionalFormatting>
  <conditionalFormatting sqref="A9">
    <cfRule type="containsText" dxfId="112" priority="60" operator="containsText" text="Will">
      <formula>NOT(ISERROR(SEARCH("Will",A9)))</formula>
    </cfRule>
    <cfRule type="containsText" dxfId="111" priority="61" operator="containsText" text="Constitution">
      <formula>NOT(ISERROR(SEARCH("Constitution",A9)))</formula>
    </cfRule>
    <cfRule type="containsText" dxfId="110" priority="62" operator="containsText" text="Charisma">
      <formula>NOT(ISERROR(SEARCH("Charisma",A9)))</formula>
    </cfRule>
    <cfRule type="containsText" dxfId="109" priority="63" operator="containsText" text="Dexterity">
      <formula>NOT(ISERROR(SEARCH("Dexterity",A9)))</formula>
    </cfRule>
    <cfRule type="containsText" dxfId="108" priority="64" operator="containsText" text="Intelligence">
      <formula>NOT(ISERROR(SEARCH("Intelligence",A9)))</formula>
    </cfRule>
    <cfRule type="containsText" dxfId="107" priority="65" operator="containsText" text="Instinct">
      <formula>NOT(ISERROR(SEARCH("Instinct",A9)))</formula>
    </cfRule>
  </conditionalFormatting>
  <conditionalFormatting sqref="A8">
    <cfRule type="containsText" dxfId="106" priority="59" operator="containsText" text="Strength">
      <formula>NOT(ISERROR(SEARCH("Strength",A8)))</formula>
    </cfRule>
  </conditionalFormatting>
  <conditionalFormatting sqref="A8">
    <cfRule type="containsText" dxfId="105" priority="53" operator="containsText" text="Will">
      <formula>NOT(ISERROR(SEARCH("Will",A8)))</formula>
    </cfRule>
    <cfRule type="containsText" dxfId="104" priority="54" operator="containsText" text="Constitution">
      <formula>NOT(ISERROR(SEARCH("Constitution",A8)))</formula>
    </cfRule>
    <cfRule type="containsText" dxfId="103" priority="55" operator="containsText" text="Charisma">
      <formula>NOT(ISERROR(SEARCH("Charisma",A8)))</formula>
    </cfRule>
    <cfRule type="containsText" dxfId="102" priority="56" operator="containsText" text="Dexterity">
      <formula>NOT(ISERROR(SEARCH("Dexterity",A8)))</formula>
    </cfRule>
    <cfRule type="containsText" dxfId="101" priority="57" operator="containsText" text="Intelligence">
      <formula>NOT(ISERROR(SEARCH("Intelligence",A8)))</formula>
    </cfRule>
    <cfRule type="containsText" dxfId="100" priority="58" operator="containsText" text="Instinct">
      <formula>NOT(ISERROR(SEARCH("Instinct",A8)))</formula>
    </cfRule>
  </conditionalFormatting>
  <conditionalFormatting sqref="A5">
    <cfRule type="containsText" dxfId="99" priority="52" operator="containsText" text="Strength">
      <formula>NOT(ISERROR(SEARCH("Strength",A5)))</formula>
    </cfRule>
  </conditionalFormatting>
  <conditionalFormatting sqref="A5">
    <cfRule type="containsText" dxfId="98" priority="46" operator="containsText" text="Will">
      <formula>NOT(ISERROR(SEARCH("Will",A5)))</formula>
    </cfRule>
    <cfRule type="containsText" dxfId="97" priority="47" operator="containsText" text="Constitution">
      <formula>NOT(ISERROR(SEARCH("Constitution",A5)))</formula>
    </cfRule>
    <cfRule type="containsText" dxfId="96" priority="48" operator="containsText" text="Charisma">
      <formula>NOT(ISERROR(SEARCH("Charisma",A5)))</formula>
    </cfRule>
    <cfRule type="containsText" dxfId="95" priority="49" operator="containsText" text="Dexterity">
      <formula>NOT(ISERROR(SEARCH("Dexterity",A5)))</formula>
    </cfRule>
    <cfRule type="containsText" dxfId="94" priority="50" operator="containsText" text="Intelligence">
      <formula>NOT(ISERROR(SEARCH("Intelligence",A5)))</formula>
    </cfRule>
    <cfRule type="containsText" dxfId="93" priority="51" operator="containsText" text="Instinct">
      <formula>NOT(ISERROR(SEARCH("Instinct",A5)))</formula>
    </cfRule>
  </conditionalFormatting>
  <conditionalFormatting sqref="A11">
    <cfRule type="containsText" dxfId="92" priority="45" operator="containsText" text="Strength">
      <formula>NOT(ISERROR(SEARCH("Strength",A11)))</formula>
    </cfRule>
  </conditionalFormatting>
  <conditionalFormatting sqref="A11">
    <cfRule type="containsText" dxfId="91" priority="39" operator="containsText" text="Will">
      <formula>NOT(ISERROR(SEARCH("Will",A11)))</formula>
    </cfRule>
    <cfRule type="containsText" dxfId="90" priority="40" operator="containsText" text="Constitution">
      <formula>NOT(ISERROR(SEARCH("Constitution",A11)))</formula>
    </cfRule>
    <cfRule type="containsText" dxfId="89" priority="41" operator="containsText" text="Charisma">
      <formula>NOT(ISERROR(SEARCH("Charisma",A11)))</formula>
    </cfRule>
    <cfRule type="containsText" dxfId="88" priority="42" operator="containsText" text="Dexterity">
      <formula>NOT(ISERROR(SEARCH("Dexterity",A11)))</formula>
    </cfRule>
    <cfRule type="containsText" dxfId="87" priority="43" operator="containsText" text="Intelligence">
      <formula>NOT(ISERROR(SEARCH("Intelligence",A11)))</formula>
    </cfRule>
    <cfRule type="containsText" dxfId="86" priority="44" operator="containsText" text="Instinct">
      <formula>NOT(ISERROR(SEARCH("Instinct",A11)))</formula>
    </cfRule>
  </conditionalFormatting>
  <conditionalFormatting sqref="A7">
    <cfRule type="containsText" dxfId="85" priority="38" operator="containsText" text="Strength">
      <formula>NOT(ISERROR(SEARCH("Strength",A7)))</formula>
    </cfRule>
  </conditionalFormatting>
  <conditionalFormatting sqref="A7">
    <cfRule type="containsText" dxfId="84" priority="32" operator="containsText" text="Will">
      <formula>NOT(ISERROR(SEARCH("Will",A7)))</formula>
    </cfRule>
    <cfRule type="containsText" dxfId="83" priority="33" operator="containsText" text="Constitution">
      <formula>NOT(ISERROR(SEARCH("Constitution",A7)))</formula>
    </cfRule>
    <cfRule type="containsText" dxfId="82" priority="34" operator="containsText" text="Charisma">
      <formula>NOT(ISERROR(SEARCH("Charisma",A7)))</formula>
    </cfRule>
    <cfRule type="containsText" dxfId="81" priority="35" operator="containsText" text="Dexterity">
      <formula>NOT(ISERROR(SEARCH("Dexterity",A7)))</formula>
    </cfRule>
    <cfRule type="containsText" dxfId="80" priority="36" operator="containsText" text="Intelligence">
      <formula>NOT(ISERROR(SEARCH("Intelligence",A7)))</formula>
    </cfRule>
    <cfRule type="containsText" dxfId="79" priority="37" operator="containsText" text="Instinct">
      <formula>NOT(ISERROR(SEARCH("Instinct",A7)))</formula>
    </cfRule>
  </conditionalFormatting>
  <conditionalFormatting sqref="A6">
    <cfRule type="containsText" dxfId="78" priority="31" operator="containsText" text="Strength">
      <formula>NOT(ISERROR(SEARCH("Strength",A6)))</formula>
    </cfRule>
  </conditionalFormatting>
  <conditionalFormatting sqref="A6">
    <cfRule type="containsText" dxfId="77" priority="25" operator="containsText" text="Will">
      <formula>NOT(ISERROR(SEARCH("Will",A6)))</formula>
    </cfRule>
    <cfRule type="containsText" dxfId="76" priority="26" operator="containsText" text="Constitution">
      <formula>NOT(ISERROR(SEARCH("Constitution",A6)))</formula>
    </cfRule>
    <cfRule type="containsText" dxfId="75" priority="27" operator="containsText" text="Charisma">
      <formula>NOT(ISERROR(SEARCH("Charisma",A6)))</formula>
    </cfRule>
    <cfRule type="containsText" dxfId="74" priority="28" operator="containsText" text="Dexterity">
      <formula>NOT(ISERROR(SEARCH("Dexterity",A6)))</formula>
    </cfRule>
    <cfRule type="containsText" dxfId="73" priority="29" operator="containsText" text="Intelligence">
      <formula>NOT(ISERROR(SEARCH("Intelligence",A6)))</formula>
    </cfRule>
    <cfRule type="containsText" dxfId="72" priority="30" operator="containsText" text="Instinct">
      <formula>NOT(ISERROR(SEARCH("Instinct",A6)))</formula>
    </cfRule>
  </conditionalFormatting>
  <conditionalFormatting sqref="K14:K24">
    <cfRule type="beginsWith" dxfId="71" priority="1" operator="beginsWith" text="V">
      <formula>LEFT(K14,LEN("V"))="V"</formula>
    </cfRule>
    <cfRule type="beginsWith" dxfId="70" priority="2" operator="beginsWith" text="I">
      <formula>LEFT(K14,LEN("I"))="I"</formula>
    </cfRule>
    <cfRule type="beginsWith" dxfId="69" priority="3" operator="beginsWith" text="R">
      <formula>LEFT(K14,LEN("R"))="R"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7" sqref="B27"/>
    </sheetView>
  </sheetViews>
  <sheetFormatPr baseColWidth="10" defaultRowHeight="15" x14ac:dyDescent="0.25"/>
  <cols>
    <col min="1" max="1" width="20.85546875" style="1" customWidth="1"/>
    <col min="2" max="2" width="103.5703125" style="1" customWidth="1"/>
    <col min="3" max="3" width="4.28515625" style="1" customWidth="1"/>
    <col min="4" max="16384" width="11.42578125" style="1"/>
  </cols>
  <sheetData>
    <row r="1" spans="1:4" ht="35.25" thickBot="1" x14ac:dyDescent="0.3">
      <c r="A1" s="50" t="s">
        <v>47</v>
      </c>
      <c r="B1" s="50" t="s">
        <v>100</v>
      </c>
      <c r="C1" s="51" t="s">
        <v>101</v>
      </c>
      <c r="D1" s="1" t="s">
        <v>102</v>
      </c>
    </row>
    <row r="2" spans="1:4" x14ac:dyDescent="0.25">
      <c r="A2" s="52"/>
      <c r="B2" s="52"/>
      <c r="C2" s="53"/>
      <c r="D2" s="1">
        <f>SUM(C:C)</f>
        <v>0</v>
      </c>
    </row>
    <row r="3" spans="1:4" x14ac:dyDescent="0.25">
      <c r="A3" s="54"/>
      <c r="B3" s="54"/>
      <c r="C3" s="55"/>
    </row>
    <row r="4" spans="1:4" x14ac:dyDescent="0.25">
      <c r="A4" s="52"/>
      <c r="B4" s="52"/>
      <c r="C4" s="53"/>
    </row>
    <row r="5" spans="1:4" x14ac:dyDescent="0.25">
      <c r="A5" s="54"/>
      <c r="B5" s="54"/>
      <c r="C5" s="55"/>
    </row>
    <row r="6" spans="1:4" x14ac:dyDescent="0.25">
      <c r="A6" s="52"/>
      <c r="B6" s="52"/>
      <c r="C6" s="53"/>
    </row>
    <row r="7" spans="1:4" x14ac:dyDescent="0.25">
      <c r="A7" s="54"/>
      <c r="B7" s="54"/>
      <c r="C7" s="55"/>
    </row>
    <row r="8" spans="1:4" x14ac:dyDescent="0.25">
      <c r="A8" s="52"/>
      <c r="B8" s="52"/>
      <c r="C8" s="53"/>
    </row>
    <row r="9" spans="1:4" x14ac:dyDescent="0.25">
      <c r="A9" s="54"/>
      <c r="B9" s="54"/>
      <c r="C9" s="55"/>
    </row>
    <row r="10" spans="1:4" x14ac:dyDescent="0.25">
      <c r="A10" s="52"/>
      <c r="B10" s="52"/>
      <c r="C10" s="53"/>
    </row>
    <row r="11" spans="1:4" x14ac:dyDescent="0.25">
      <c r="A11" s="54"/>
      <c r="B11" s="54"/>
      <c r="C11" s="55"/>
    </row>
    <row r="12" spans="1:4" x14ac:dyDescent="0.25">
      <c r="A12" s="52"/>
      <c r="B12" s="52"/>
      <c r="C12" s="53"/>
    </row>
    <row r="13" spans="1:4" x14ac:dyDescent="0.25">
      <c r="A13" s="54"/>
      <c r="B13" s="54"/>
      <c r="C13" s="5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pane ySplit="1" topLeftCell="A2" activePane="bottomLeft" state="frozen"/>
      <selection pane="bottomLeft" activeCell="J1" sqref="J1:Q1048576"/>
    </sheetView>
  </sheetViews>
  <sheetFormatPr baseColWidth="10" defaultRowHeight="15" x14ac:dyDescent="0.25"/>
  <cols>
    <col min="1" max="1" width="18.85546875" style="26" customWidth="1"/>
    <col min="2" max="2" width="3.5703125" style="23" customWidth="1"/>
    <col min="3" max="3" width="4.42578125" style="23" customWidth="1"/>
    <col min="4" max="4" width="3.5703125" style="23" customWidth="1"/>
    <col min="5" max="5" width="5.42578125" style="23" customWidth="1"/>
    <col min="6" max="6" width="118.5703125" style="26" customWidth="1"/>
    <col min="7" max="7" width="32.7109375" style="27" customWidth="1"/>
    <col min="8" max="8" width="19" style="26" customWidth="1"/>
    <col min="9" max="9" width="32.7109375" style="27" customWidth="1"/>
    <col min="10" max="16384" width="11.42578125" style="8"/>
  </cols>
  <sheetData>
    <row r="1" spans="1:9" ht="60.75" customHeight="1" x14ac:dyDescent="0.25">
      <c r="A1" s="23" t="s">
        <v>47</v>
      </c>
      <c r="B1" s="24" t="s">
        <v>48</v>
      </c>
      <c r="C1" s="24" t="s">
        <v>49</v>
      </c>
      <c r="D1" s="24" t="s">
        <v>50</v>
      </c>
      <c r="E1" s="24" t="s">
        <v>51</v>
      </c>
      <c r="F1" s="23" t="s">
        <v>52</v>
      </c>
      <c r="G1" s="25" t="s">
        <v>53</v>
      </c>
      <c r="H1" s="23" t="s">
        <v>54</v>
      </c>
      <c r="I1" s="25" t="s">
        <v>127</v>
      </c>
    </row>
    <row r="14" spans="1:9" x14ac:dyDescent="0.25">
      <c r="F14" s="22"/>
    </row>
    <row r="23" spans="7:9" x14ac:dyDescent="0.25">
      <c r="G23" s="26"/>
      <c r="I23" s="26"/>
    </row>
    <row r="36" spans="1:5" x14ac:dyDescent="0.25">
      <c r="C36" s="28"/>
    </row>
    <row r="37" spans="1:5" x14ac:dyDescent="0.25">
      <c r="C37" s="28"/>
    </row>
    <row r="38" spans="1:5" x14ac:dyDescent="0.25">
      <c r="A38" s="2"/>
      <c r="B38" s="28"/>
      <c r="C38" s="28"/>
      <c r="D38" s="28"/>
      <c r="E38" s="28"/>
    </row>
    <row r="39" spans="1:5" x14ac:dyDescent="0.25">
      <c r="C39" s="28"/>
    </row>
    <row r="55" spans="7:9" x14ac:dyDescent="0.25">
      <c r="G55" s="26"/>
      <c r="I55" s="26"/>
    </row>
    <row r="128" spans="6:6" x14ac:dyDescent="0.25">
      <c r="F128" s="15"/>
    </row>
  </sheetData>
  <conditionalFormatting sqref="H14 H59">
    <cfRule type="containsText" dxfId="62" priority="1" operator="containsText" text="x">
      <formula>NOT(ISERROR(SEARCH("x",H14)))</formula>
    </cfRule>
    <cfRule type="containsText" dxfId="61" priority="2" operator="containsText" text="x">
      <formula>NOT(ISERROR(SEARCH("x",H14)))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H31" sqref="H31"/>
    </sheetView>
  </sheetViews>
  <sheetFormatPr baseColWidth="10" defaultRowHeight="15" x14ac:dyDescent="0.25"/>
  <cols>
    <col min="1" max="1" width="17.85546875" customWidth="1"/>
    <col min="2" max="2" width="12.140625" customWidth="1"/>
  </cols>
  <sheetData>
    <row r="1" spans="1:10" x14ac:dyDescent="0.25">
      <c r="A1" s="1" t="s">
        <v>0</v>
      </c>
      <c r="B1" s="1"/>
      <c r="C1" t="s">
        <v>8</v>
      </c>
      <c r="D1" t="s">
        <v>106</v>
      </c>
      <c r="E1" t="s">
        <v>59</v>
      </c>
      <c r="F1" t="s">
        <v>107</v>
      </c>
      <c r="G1" t="s">
        <v>11</v>
      </c>
      <c r="H1" t="s">
        <v>55</v>
      </c>
      <c r="I1" t="s">
        <v>56</v>
      </c>
    </row>
    <row r="2" spans="1:10" x14ac:dyDescent="0.25">
      <c r="A2" s="12" t="s">
        <v>1</v>
      </c>
      <c r="B2" s="11">
        <v>7</v>
      </c>
      <c r="C2" s="68">
        <f>B2-10</f>
        <v>-3</v>
      </c>
      <c r="D2" s="68"/>
      <c r="E2" s="68">
        <f>C38+C2</f>
        <v>-3</v>
      </c>
      <c r="G2">
        <v>1</v>
      </c>
      <c r="H2">
        <f>12+G4</f>
        <v>13</v>
      </c>
      <c r="I2">
        <f>2+G4</f>
        <v>3</v>
      </c>
    </row>
    <row r="3" spans="1:10" x14ac:dyDescent="0.25">
      <c r="A3" s="12" t="s">
        <v>2</v>
      </c>
      <c r="B3" s="11">
        <v>7</v>
      </c>
      <c r="C3" s="68">
        <f>B3-10</f>
        <v>-3</v>
      </c>
      <c r="D3" s="68"/>
      <c r="E3" s="68">
        <f>C31+C3</f>
        <v>-3</v>
      </c>
      <c r="G3" t="s">
        <v>50</v>
      </c>
      <c r="H3" t="s">
        <v>92</v>
      </c>
      <c r="I3" t="s">
        <v>93</v>
      </c>
    </row>
    <row r="4" spans="1:10" x14ac:dyDescent="0.25">
      <c r="A4" s="12" t="s">
        <v>3</v>
      </c>
      <c r="B4" s="11">
        <v>7</v>
      </c>
      <c r="C4" s="68">
        <f t="shared" ref="C4:C8" si="0">B4-10</f>
        <v>-3</v>
      </c>
      <c r="D4" s="68"/>
      <c r="E4" s="68">
        <f>C18+C4</f>
        <v>-3</v>
      </c>
      <c r="G4">
        <f>1+ROUNDDOWN(G2/3,0)</f>
        <v>1</v>
      </c>
      <c r="H4">
        <v>27</v>
      </c>
      <c r="I4">
        <v>6</v>
      </c>
    </row>
    <row r="5" spans="1:10" x14ac:dyDescent="0.25">
      <c r="A5" s="21" t="s">
        <v>4</v>
      </c>
      <c r="B5" s="11">
        <v>7</v>
      </c>
      <c r="C5" s="68">
        <f t="shared" si="0"/>
        <v>-3</v>
      </c>
      <c r="D5" s="68"/>
      <c r="E5" s="68">
        <f>C36+C5</f>
        <v>-3</v>
      </c>
      <c r="H5" t="s">
        <v>105</v>
      </c>
    </row>
    <row r="6" spans="1:10" x14ac:dyDescent="0.25">
      <c r="A6" s="12" t="s">
        <v>5</v>
      </c>
      <c r="B6" s="11">
        <v>7</v>
      </c>
      <c r="C6" s="68">
        <f>B6-10</f>
        <v>-3</v>
      </c>
      <c r="D6" s="68"/>
      <c r="E6" s="68">
        <f>C35+C6</f>
        <v>-3</v>
      </c>
      <c r="H6">
        <f>H4+G2</f>
        <v>28</v>
      </c>
      <c r="I6">
        <f>I4+G2+G4-1+B5</f>
        <v>14</v>
      </c>
    </row>
    <row r="7" spans="1:10" x14ac:dyDescent="0.25">
      <c r="A7" s="13" t="s">
        <v>6</v>
      </c>
      <c r="B7" s="11">
        <v>7</v>
      </c>
      <c r="C7" s="68">
        <f t="shared" si="0"/>
        <v>-3</v>
      </c>
      <c r="D7" s="68"/>
      <c r="E7" s="68">
        <f>C24+C7</f>
        <v>-3</v>
      </c>
      <c r="H7" t="s">
        <v>74</v>
      </c>
      <c r="J7" t="s">
        <v>125</v>
      </c>
    </row>
    <row r="8" spans="1:10" x14ac:dyDescent="0.25">
      <c r="A8" s="12" t="s">
        <v>7</v>
      </c>
      <c r="B8" s="11">
        <v>7</v>
      </c>
      <c r="C8" s="68">
        <f t="shared" si="0"/>
        <v>-3</v>
      </c>
      <c r="D8" s="68"/>
      <c r="E8" s="68">
        <f>C33+C8</f>
        <v>-3</v>
      </c>
      <c r="H8" s="68">
        <f>H6-(SUM(B2:B8)-7*7)</f>
        <v>28</v>
      </c>
      <c r="I8" s="68">
        <f>I6-SUM(C11:C43)-J8</f>
        <v>14</v>
      </c>
      <c r="J8">
        <v>0</v>
      </c>
    </row>
    <row r="9" spans="1:10" x14ac:dyDescent="0.25">
      <c r="A9" s="1"/>
      <c r="B9" s="1"/>
    </row>
    <row r="10" spans="1:10" x14ac:dyDescent="0.25">
      <c r="A10" s="1" t="s">
        <v>13</v>
      </c>
      <c r="B10" s="1" t="s">
        <v>38</v>
      </c>
      <c r="C10" t="s">
        <v>39</v>
      </c>
      <c r="D10" t="s">
        <v>67</v>
      </c>
      <c r="E10" t="s">
        <v>64</v>
      </c>
      <c r="H10" t="s">
        <v>103</v>
      </c>
      <c r="I10" t="s">
        <v>64</v>
      </c>
    </row>
    <row r="11" spans="1:10" x14ac:dyDescent="0.25">
      <c r="A11" s="60" t="s">
        <v>94</v>
      </c>
      <c r="B11" s="21" t="s">
        <v>4</v>
      </c>
      <c r="C11" s="61"/>
      <c r="D11" s="62">
        <f>IF(J11&gt;0,ROUNDDOWN(J11,0),ROUNDUP(J11,0))+C11+E11</f>
        <v>-2</v>
      </c>
      <c r="F11" s="135" t="s">
        <v>9</v>
      </c>
      <c r="G11" s="135"/>
      <c r="H11" s="46"/>
      <c r="I11" s="46"/>
      <c r="J11" s="63">
        <f>(IF(B11=A$2,C$2,0)+IF(B11=A$3,C$3,0)+IF(B11=A$4,C$4,0)+IF(B11=A$5,C$5,0)+IF(B11=A$6,C$6,0)+IF(B11=A$7,C$7,0)+IF(B11=A$8,C$8,0))/2</f>
        <v>-1.5</v>
      </c>
    </row>
    <row r="12" spans="1:10" x14ac:dyDescent="0.25">
      <c r="A12" s="56" t="s">
        <v>14</v>
      </c>
      <c r="B12" s="12" t="s">
        <v>6</v>
      </c>
      <c r="C12" s="64"/>
      <c r="D12" s="62">
        <f t="shared" ref="D12:D43" si="1">IF(J12&gt;0,ROUNDDOWN(J12,0),ROUNDUP(J12,0))+C12+E12</f>
        <v>-2</v>
      </c>
      <c r="F12" s="136" t="s">
        <v>99</v>
      </c>
      <c r="G12" s="136"/>
      <c r="H12" s="57"/>
      <c r="I12" s="58"/>
      <c r="J12" s="63">
        <f t="shared" ref="J12:J43" si="2">(IF(B12=A$2,C$2,0)+IF(B12=A$3,C$3,0)+IF(B12=A$4,C$4,0)+IF(B12=A$5,C$5,0)+IF(B12=A$6,C$6,0)+IF(B12=A$7,C$7,0)+IF(B12=A$8,C$8,0))/2</f>
        <v>-1.5</v>
      </c>
    </row>
    <row r="13" spans="1:10" x14ac:dyDescent="0.25">
      <c r="A13" s="60" t="s">
        <v>15</v>
      </c>
      <c r="B13" s="21" t="s">
        <v>5</v>
      </c>
      <c r="C13" s="61"/>
      <c r="D13" s="62">
        <f t="shared" si="1"/>
        <v>-2</v>
      </c>
      <c r="F13" s="137" t="s">
        <v>12</v>
      </c>
      <c r="G13" s="137"/>
      <c r="H13" s="47"/>
      <c r="I13" s="47"/>
      <c r="J13" s="63">
        <f t="shared" si="2"/>
        <v>-1.5</v>
      </c>
    </row>
    <row r="14" spans="1:10" x14ac:dyDescent="0.25">
      <c r="A14" s="56" t="s">
        <v>16</v>
      </c>
      <c r="B14" s="12" t="s">
        <v>1</v>
      </c>
      <c r="C14" s="64"/>
      <c r="D14" s="62">
        <f t="shared" si="1"/>
        <v>-2</v>
      </c>
      <c r="F14" s="138" t="s">
        <v>104</v>
      </c>
      <c r="G14" s="138"/>
      <c r="H14" s="57"/>
      <c r="I14" s="59"/>
      <c r="J14" s="63">
        <f t="shared" si="2"/>
        <v>-1.5</v>
      </c>
    </row>
    <row r="15" spans="1:10" x14ac:dyDescent="0.25">
      <c r="A15" s="60" t="s">
        <v>17</v>
      </c>
      <c r="B15" s="21" t="s">
        <v>4</v>
      </c>
      <c r="C15" s="61"/>
      <c r="D15" s="62">
        <f t="shared" si="1"/>
        <v>-2</v>
      </c>
      <c r="J15" s="63">
        <f t="shared" si="2"/>
        <v>-1.5</v>
      </c>
    </row>
    <row r="16" spans="1:10" x14ac:dyDescent="0.25">
      <c r="A16" s="56" t="s">
        <v>18</v>
      </c>
      <c r="B16" s="12" t="s">
        <v>5</v>
      </c>
      <c r="C16" s="64"/>
      <c r="D16" s="62">
        <f t="shared" si="1"/>
        <v>-2</v>
      </c>
      <c r="G16" t="s">
        <v>60</v>
      </c>
      <c r="H16">
        <f>B7*2+C14+C11+C21+C37+C23</f>
        <v>14</v>
      </c>
      <c r="J16" s="63">
        <f t="shared" si="2"/>
        <v>-1.5</v>
      </c>
    </row>
    <row r="17" spans="1:10" x14ac:dyDescent="0.25">
      <c r="A17" s="60" t="s">
        <v>19</v>
      </c>
      <c r="B17" s="21" t="s">
        <v>5</v>
      </c>
      <c r="C17" s="61"/>
      <c r="D17" s="62">
        <f t="shared" si="1"/>
        <v>-2</v>
      </c>
      <c r="J17" s="63">
        <f t="shared" si="2"/>
        <v>-1.5</v>
      </c>
    </row>
    <row r="18" spans="1:10" x14ac:dyDescent="0.25">
      <c r="A18" s="56" t="s">
        <v>20</v>
      </c>
      <c r="B18" s="12" t="s">
        <v>3</v>
      </c>
      <c r="C18" s="64"/>
      <c r="D18" s="62">
        <f t="shared" si="1"/>
        <v>-2</v>
      </c>
      <c r="J18" s="63">
        <f t="shared" si="2"/>
        <v>-1.5</v>
      </c>
    </row>
    <row r="19" spans="1:10" x14ac:dyDescent="0.25">
      <c r="A19" s="60" t="s">
        <v>21</v>
      </c>
      <c r="B19" s="21" t="s">
        <v>4</v>
      </c>
      <c r="C19" s="61"/>
      <c r="D19" s="62">
        <f t="shared" si="1"/>
        <v>-2</v>
      </c>
      <c r="G19" s="29"/>
      <c r="J19" s="63">
        <f t="shared" si="2"/>
        <v>-1.5</v>
      </c>
    </row>
    <row r="20" spans="1:10" x14ac:dyDescent="0.25">
      <c r="A20" s="56" t="s">
        <v>22</v>
      </c>
      <c r="B20" s="13" t="s">
        <v>6</v>
      </c>
      <c r="C20" s="64"/>
      <c r="D20" s="62">
        <f t="shared" si="1"/>
        <v>-2</v>
      </c>
      <c r="G20" s="30"/>
      <c r="J20" s="63">
        <f t="shared" si="2"/>
        <v>-1.5</v>
      </c>
    </row>
    <row r="21" spans="1:10" x14ac:dyDescent="0.25">
      <c r="A21" s="60" t="s">
        <v>108</v>
      </c>
      <c r="B21" s="65" t="s">
        <v>5</v>
      </c>
      <c r="C21" s="61"/>
      <c r="D21" s="62">
        <f t="shared" si="1"/>
        <v>-2</v>
      </c>
      <c r="G21" s="30"/>
      <c r="J21" s="63">
        <f t="shared" si="2"/>
        <v>-1.5</v>
      </c>
    </row>
    <row r="22" spans="1:10" x14ac:dyDescent="0.25">
      <c r="A22" s="56" t="s">
        <v>23</v>
      </c>
      <c r="B22" s="13" t="s">
        <v>4</v>
      </c>
      <c r="C22" s="64"/>
      <c r="D22" s="62">
        <f t="shared" si="1"/>
        <v>-2</v>
      </c>
      <c r="G22" s="30"/>
      <c r="J22" s="63">
        <f t="shared" si="2"/>
        <v>-1.5</v>
      </c>
    </row>
    <row r="23" spans="1:10" x14ac:dyDescent="0.25">
      <c r="A23" s="60" t="s">
        <v>65</v>
      </c>
      <c r="B23" s="65" t="s">
        <v>6</v>
      </c>
      <c r="C23" s="61"/>
      <c r="D23" s="62">
        <f t="shared" si="1"/>
        <v>-2</v>
      </c>
      <c r="G23" s="30"/>
      <c r="J23" s="63">
        <f t="shared" si="2"/>
        <v>-1.5</v>
      </c>
    </row>
    <row r="24" spans="1:10" x14ac:dyDescent="0.25">
      <c r="A24" s="56" t="s">
        <v>24</v>
      </c>
      <c r="B24" s="12" t="s">
        <v>6</v>
      </c>
      <c r="C24" s="64"/>
      <c r="D24" s="62">
        <f t="shared" si="1"/>
        <v>-2</v>
      </c>
      <c r="G24" s="4"/>
      <c r="J24" s="63">
        <f t="shared" si="2"/>
        <v>-1.5</v>
      </c>
    </row>
    <row r="25" spans="1:10" x14ac:dyDescent="0.25">
      <c r="A25" s="60" t="s">
        <v>25</v>
      </c>
      <c r="B25" s="65" t="s">
        <v>2</v>
      </c>
      <c r="C25" s="61"/>
      <c r="D25" s="62">
        <f t="shared" si="1"/>
        <v>-2</v>
      </c>
      <c r="G25" s="4"/>
      <c r="J25" s="63">
        <f t="shared" si="2"/>
        <v>-1.5</v>
      </c>
    </row>
    <row r="26" spans="1:10" x14ac:dyDescent="0.25">
      <c r="A26" s="56" t="s">
        <v>95</v>
      </c>
      <c r="B26" s="13" t="s">
        <v>5</v>
      </c>
      <c r="C26" s="64"/>
      <c r="D26" s="62">
        <f t="shared" si="1"/>
        <v>-2</v>
      </c>
      <c r="G26" s="4"/>
      <c r="J26" s="63">
        <f t="shared" si="2"/>
        <v>-1.5</v>
      </c>
    </row>
    <row r="27" spans="1:10" x14ac:dyDescent="0.25">
      <c r="A27" s="60" t="s">
        <v>26</v>
      </c>
      <c r="B27" s="65" t="s">
        <v>4</v>
      </c>
      <c r="C27" s="61"/>
      <c r="D27" s="62">
        <f t="shared" si="1"/>
        <v>-2</v>
      </c>
      <c r="G27" s="4"/>
      <c r="J27" s="63">
        <f t="shared" si="2"/>
        <v>-1.5</v>
      </c>
    </row>
    <row r="28" spans="1:10" x14ac:dyDescent="0.25">
      <c r="A28" s="56" t="s">
        <v>27</v>
      </c>
      <c r="B28" s="13" t="s">
        <v>1</v>
      </c>
      <c r="C28" s="64"/>
      <c r="D28" s="62">
        <f t="shared" si="1"/>
        <v>-2</v>
      </c>
      <c r="G28" s="4"/>
      <c r="J28" s="63">
        <f t="shared" si="2"/>
        <v>-1.5</v>
      </c>
    </row>
    <row r="29" spans="1:10" x14ac:dyDescent="0.25">
      <c r="A29" s="60" t="s">
        <v>71</v>
      </c>
      <c r="B29" s="21" t="s">
        <v>6</v>
      </c>
      <c r="C29" s="61"/>
      <c r="D29" s="62">
        <f t="shared" si="1"/>
        <v>-2</v>
      </c>
      <c r="G29" s="4"/>
      <c r="J29" s="63">
        <f t="shared" si="2"/>
        <v>-1.5</v>
      </c>
    </row>
    <row r="30" spans="1:10" x14ac:dyDescent="0.25">
      <c r="A30" s="56" t="s">
        <v>61</v>
      </c>
      <c r="B30" s="12" t="s">
        <v>4</v>
      </c>
      <c r="C30" s="64"/>
      <c r="D30" s="62">
        <f t="shared" si="1"/>
        <v>-2</v>
      </c>
      <c r="J30" s="63">
        <f t="shared" si="2"/>
        <v>-1.5</v>
      </c>
    </row>
    <row r="31" spans="1:10" x14ac:dyDescent="0.25">
      <c r="A31" s="60" t="s">
        <v>28</v>
      </c>
      <c r="B31" s="21" t="s">
        <v>2</v>
      </c>
      <c r="C31" s="61"/>
      <c r="D31" s="62">
        <f t="shared" si="1"/>
        <v>-2</v>
      </c>
      <c r="J31" s="63">
        <f t="shared" si="2"/>
        <v>-1.5</v>
      </c>
    </row>
    <row r="32" spans="1:10" x14ac:dyDescent="0.25">
      <c r="A32" s="56" t="s">
        <v>29</v>
      </c>
      <c r="B32" s="12" t="s">
        <v>6</v>
      </c>
      <c r="C32" s="64"/>
      <c r="D32" s="62">
        <f t="shared" si="1"/>
        <v>-2</v>
      </c>
      <c r="J32" s="63">
        <f t="shared" si="2"/>
        <v>-1.5</v>
      </c>
    </row>
    <row r="33" spans="1:10" x14ac:dyDescent="0.25">
      <c r="A33" s="60" t="s">
        <v>30</v>
      </c>
      <c r="B33" s="21" t="s">
        <v>7</v>
      </c>
      <c r="C33" s="61"/>
      <c r="D33" s="62">
        <f t="shared" si="1"/>
        <v>-2</v>
      </c>
      <c r="I33" t="s">
        <v>96</v>
      </c>
      <c r="J33" s="63">
        <f t="shared" si="2"/>
        <v>-1.5</v>
      </c>
    </row>
    <row r="34" spans="1:10" x14ac:dyDescent="0.25">
      <c r="A34" s="56" t="s">
        <v>31</v>
      </c>
      <c r="B34" s="12" t="s">
        <v>5</v>
      </c>
      <c r="C34" s="64"/>
      <c r="D34" s="62">
        <f t="shared" si="1"/>
        <v>-2</v>
      </c>
      <c r="J34" s="63">
        <f t="shared" si="2"/>
        <v>-1.5</v>
      </c>
    </row>
    <row r="35" spans="1:10" x14ac:dyDescent="0.25">
      <c r="A35" s="60" t="s">
        <v>32</v>
      </c>
      <c r="B35" s="21" t="s">
        <v>5</v>
      </c>
      <c r="C35" s="61"/>
      <c r="D35" s="62">
        <f t="shared" si="1"/>
        <v>-2</v>
      </c>
      <c r="J35" s="63">
        <f t="shared" si="2"/>
        <v>-1.5</v>
      </c>
    </row>
    <row r="36" spans="1:10" x14ac:dyDescent="0.25">
      <c r="A36" s="56" t="s">
        <v>33</v>
      </c>
      <c r="B36" s="12" t="s">
        <v>4</v>
      </c>
      <c r="C36" s="64"/>
      <c r="D36" s="62">
        <f t="shared" si="1"/>
        <v>-2</v>
      </c>
      <c r="J36" s="63">
        <f t="shared" si="2"/>
        <v>-1.5</v>
      </c>
    </row>
    <row r="37" spans="1:10" x14ac:dyDescent="0.25">
      <c r="A37" s="69" t="s">
        <v>109</v>
      </c>
      <c r="B37" s="70" t="s">
        <v>2</v>
      </c>
      <c r="C37" s="71"/>
      <c r="D37" s="62">
        <f>IF(J37&gt;0,ROUNDDOWN(J37,0),ROUNDUP(J37,0))+C37+E37</f>
        <v>-2</v>
      </c>
      <c r="J37" s="63">
        <f>(IF(B37=A$2,C$2,0)+IF(B37=A$3,C$3,0)+IF(B37=A$4,C$4,0)+IF(B37=A$5,C$5,0)+IF(B37=A$6,C$6,0)+IF(B37=A$7,C$7,0)+IF(B37=A$8,C$8,0))/2</f>
        <v>-1.5</v>
      </c>
    </row>
    <row r="38" spans="1:10" x14ac:dyDescent="0.25">
      <c r="A38" s="56" t="s">
        <v>34</v>
      </c>
      <c r="B38" s="56" t="s">
        <v>1</v>
      </c>
      <c r="C38" s="64"/>
      <c r="D38" s="62">
        <f>IF(J38&gt;0,ROUNDDOWN(J38,0),ROUNDUP(J38,0))+C38+E38</f>
        <v>-2</v>
      </c>
      <c r="J38" s="63">
        <f>(IF(B38=A$2,C$2,0)+IF(B38=A$3,C$3,0)+IF(B38=A$4,C$4,0)+IF(B38=A$5,C$5,0)+IF(B38=A$6,C$6,0)+IF(B38=A$7,C$7,0)+IF(B38=A$8,C$8,0))/2</f>
        <v>-1.5</v>
      </c>
    </row>
    <row r="39" spans="1:10" x14ac:dyDescent="0.25">
      <c r="A39" s="60" t="s">
        <v>35</v>
      </c>
      <c r="B39" s="21" t="s">
        <v>2</v>
      </c>
      <c r="C39" s="61"/>
      <c r="D39" s="62">
        <f t="shared" si="1"/>
        <v>-2</v>
      </c>
      <c r="J39" s="63">
        <f t="shared" si="2"/>
        <v>-1.5</v>
      </c>
    </row>
    <row r="40" spans="1:10" x14ac:dyDescent="0.25">
      <c r="A40" s="56" t="s">
        <v>62</v>
      </c>
      <c r="B40" s="12" t="s">
        <v>6</v>
      </c>
      <c r="C40" s="64"/>
      <c r="D40" s="62">
        <f t="shared" si="1"/>
        <v>-2</v>
      </c>
      <c r="J40" s="63">
        <f t="shared" si="2"/>
        <v>-1.5</v>
      </c>
    </row>
    <row r="41" spans="1:10" x14ac:dyDescent="0.25">
      <c r="A41" s="60" t="s">
        <v>36</v>
      </c>
      <c r="B41" s="21" t="s">
        <v>4</v>
      </c>
      <c r="C41" s="61"/>
      <c r="D41" s="62">
        <f t="shared" si="1"/>
        <v>-2</v>
      </c>
      <c r="J41" s="63">
        <f t="shared" si="2"/>
        <v>-1.5</v>
      </c>
    </row>
    <row r="42" spans="1:10" x14ac:dyDescent="0.25">
      <c r="A42" s="56" t="s">
        <v>37</v>
      </c>
      <c r="B42" s="12" t="s">
        <v>6</v>
      </c>
      <c r="C42" s="64"/>
      <c r="D42" s="62">
        <f t="shared" si="1"/>
        <v>-2</v>
      </c>
      <c r="J42" s="63">
        <f t="shared" si="2"/>
        <v>-1.5</v>
      </c>
    </row>
    <row r="43" spans="1:10" x14ac:dyDescent="0.25">
      <c r="A43" s="60" t="s">
        <v>97</v>
      </c>
      <c r="B43" s="21" t="s">
        <v>6</v>
      </c>
      <c r="C43" s="61"/>
      <c r="D43" s="62">
        <f t="shared" si="1"/>
        <v>-2</v>
      </c>
      <c r="J43" s="63">
        <f t="shared" si="2"/>
        <v>-1.5</v>
      </c>
    </row>
  </sheetData>
  <mergeCells count="4">
    <mergeCell ref="F11:G11"/>
    <mergeCell ref="F12:G12"/>
    <mergeCell ref="F13:G13"/>
    <mergeCell ref="F14:G14"/>
  </mergeCells>
  <conditionalFormatting sqref="H8:I8">
    <cfRule type="cellIs" dxfId="58" priority="57" operator="lessThan">
      <formula>0</formula>
    </cfRule>
  </conditionalFormatting>
  <conditionalFormatting sqref="A11:B43">
    <cfRule type="containsText" dxfId="57" priority="56" operator="containsText" text="Strength">
      <formula>NOT(ISERROR(SEARCH("Strength",A11)))</formula>
    </cfRule>
  </conditionalFormatting>
  <conditionalFormatting sqref="A11:B43">
    <cfRule type="containsText" dxfId="56" priority="50" operator="containsText" text="Will">
      <formula>NOT(ISERROR(SEARCH("Will",A11)))</formula>
    </cfRule>
    <cfRule type="containsText" dxfId="55" priority="51" operator="containsText" text="Constitution">
      <formula>NOT(ISERROR(SEARCH("Constitution",A11)))</formula>
    </cfRule>
    <cfRule type="containsText" dxfId="54" priority="52" operator="containsText" text="Charisma">
      <formula>NOT(ISERROR(SEARCH("Charisma",A11)))</formula>
    </cfRule>
    <cfRule type="containsText" dxfId="53" priority="53" operator="containsText" text="Dexterity">
      <formula>NOT(ISERROR(SEARCH("Dexterity",A11)))</formula>
    </cfRule>
    <cfRule type="containsText" dxfId="52" priority="54" operator="containsText" text="Intelligence">
      <formula>NOT(ISERROR(SEARCH("Intelligence",A11)))</formula>
    </cfRule>
    <cfRule type="containsText" dxfId="51" priority="55" operator="containsText" text="Instinct">
      <formula>NOT(ISERROR(SEARCH("Instinct",A11)))</formula>
    </cfRule>
  </conditionalFormatting>
  <conditionalFormatting sqref="A5">
    <cfRule type="containsText" dxfId="50" priority="49" operator="containsText" text="Strength">
      <formula>NOT(ISERROR(SEARCH("Strength",A5)))</formula>
    </cfRule>
  </conditionalFormatting>
  <conditionalFormatting sqref="A5">
    <cfRule type="containsText" dxfId="49" priority="43" operator="containsText" text="Will">
      <formula>NOT(ISERROR(SEARCH("Will",A5)))</formula>
    </cfRule>
    <cfRule type="containsText" dxfId="48" priority="44" operator="containsText" text="Constitution">
      <formula>NOT(ISERROR(SEARCH("Constitution",A5)))</formula>
    </cfRule>
    <cfRule type="containsText" dxfId="47" priority="45" operator="containsText" text="Charisma">
      <formula>NOT(ISERROR(SEARCH("Charisma",A5)))</formula>
    </cfRule>
    <cfRule type="containsText" dxfId="46" priority="46" operator="containsText" text="Dexterity">
      <formula>NOT(ISERROR(SEARCH("Dexterity",A5)))</formula>
    </cfRule>
    <cfRule type="containsText" dxfId="45" priority="47" operator="containsText" text="Intelligence">
      <formula>NOT(ISERROR(SEARCH("Intelligence",A5)))</formula>
    </cfRule>
    <cfRule type="containsText" dxfId="44" priority="48" operator="containsText" text="Instinct">
      <formula>NOT(ISERROR(SEARCH("Instinct",A5)))</formula>
    </cfRule>
  </conditionalFormatting>
  <conditionalFormatting sqref="A2">
    <cfRule type="containsText" dxfId="43" priority="42" operator="containsText" text="Strength">
      <formula>NOT(ISERROR(SEARCH("Strength",A2)))</formula>
    </cfRule>
  </conditionalFormatting>
  <conditionalFormatting sqref="A2">
    <cfRule type="containsText" dxfId="42" priority="36" operator="containsText" text="Will">
      <formula>NOT(ISERROR(SEARCH("Will",A2)))</formula>
    </cfRule>
    <cfRule type="containsText" dxfId="41" priority="37" operator="containsText" text="Constitution">
      <formula>NOT(ISERROR(SEARCH("Constitution",A2)))</formula>
    </cfRule>
    <cfRule type="containsText" dxfId="40" priority="38" operator="containsText" text="Charisma">
      <formula>NOT(ISERROR(SEARCH("Charisma",A2)))</formula>
    </cfRule>
    <cfRule type="containsText" dxfId="39" priority="39" operator="containsText" text="Dexterity">
      <formula>NOT(ISERROR(SEARCH("Dexterity",A2)))</formula>
    </cfRule>
    <cfRule type="containsText" dxfId="38" priority="40" operator="containsText" text="Intelligence">
      <formula>NOT(ISERROR(SEARCH("Intelligence",A2)))</formula>
    </cfRule>
    <cfRule type="containsText" dxfId="37" priority="41" operator="containsText" text="Instinct">
      <formula>NOT(ISERROR(SEARCH("Instinct",A2)))</formula>
    </cfRule>
  </conditionalFormatting>
  <conditionalFormatting sqref="A6">
    <cfRule type="containsText" dxfId="36" priority="35" operator="containsText" text="Strength">
      <formula>NOT(ISERROR(SEARCH("Strength",A6)))</formula>
    </cfRule>
  </conditionalFormatting>
  <conditionalFormatting sqref="A6">
    <cfRule type="containsText" dxfId="35" priority="29" operator="containsText" text="Will">
      <formula>NOT(ISERROR(SEARCH("Will",A6)))</formula>
    </cfRule>
    <cfRule type="containsText" dxfId="34" priority="30" operator="containsText" text="Constitution">
      <formula>NOT(ISERROR(SEARCH("Constitution",A6)))</formula>
    </cfRule>
    <cfRule type="containsText" dxfId="33" priority="31" operator="containsText" text="Charisma">
      <formula>NOT(ISERROR(SEARCH("Charisma",A6)))</formula>
    </cfRule>
    <cfRule type="containsText" dxfId="32" priority="32" operator="containsText" text="Dexterity">
      <formula>NOT(ISERROR(SEARCH("Dexterity",A6)))</formula>
    </cfRule>
    <cfRule type="containsText" dxfId="31" priority="33" operator="containsText" text="Intelligence">
      <formula>NOT(ISERROR(SEARCH("Intelligence",A6)))</formula>
    </cfRule>
    <cfRule type="containsText" dxfId="30" priority="34" operator="containsText" text="Instinct">
      <formula>NOT(ISERROR(SEARCH("Instinct",A6)))</formula>
    </cfRule>
  </conditionalFormatting>
  <conditionalFormatting sqref="A7">
    <cfRule type="containsText" dxfId="29" priority="28" operator="containsText" text="Strength">
      <formula>NOT(ISERROR(SEARCH("Strength",A7)))</formula>
    </cfRule>
  </conditionalFormatting>
  <conditionalFormatting sqref="A7">
    <cfRule type="containsText" dxfId="28" priority="22" operator="containsText" text="Will">
      <formula>NOT(ISERROR(SEARCH("Will",A7)))</formula>
    </cfRule>
    <cfRule type="containsText" dxfId="27" priority="23" operator="containsText" text="Constitution">
      <formula>NOT(ISERROR(SEARCH("Constitution",A7)))</formula>
    </cfRule>
    <cfRule type="containsText" dxfId="26" priority="24" operator="containsText" text="Charisma">
      <formula>NOT(ISERROR(SEARCH("Charisma",A7)))</formula>
    </cfRule>
    <cfRule type="containsText" dxfId="25" priority="25" operator="containsText" text="Dexterity">
      <formula>NOT(ISERROR(SEARCH("Dexterity",A7)))</formula>
    </cfRule>
    <cfRule type="containsText" dxfId="24" priority="26" operator="containsText" text="Intelligence">
      <formula>NOT(ISERROR(SEARCH("Intelligence",A7)))</formula>
    </cfRule>
    <cfRule type="containsText" dxfId="23" priority="27" operator="containsText" text="Instinct">
      <formula>NOT(ISERROR(SEARCH("Instinct",A7)))</formula>
    </cfRule>
  </conditionalFormatting>
  <conditionalFormatting sqref="A3">
    <cfRule type="containsText" dxfId="22" priority="21" operator="containsText" text="Strength">
      <formula>NOT(ISERROR(SEARCH("Strength",A3)))</formula>
    </cfRule>
  </conditionalFormatting>
  <conditionalFormatting sqref="A3">
    <cfRule type="containsText" dxfId="21" priority="15" operator="containsText" text="Will">
      <formula>NOT(ISERROR(SEARCH("Will",A3)))</formula>
    </cfRule>
    <cfRule type="containsText" dxfId="20" priority="16" operator="containsText" text="Constitution">
      <formula>NOT(ISERROR(SEARCH("Constitution",A3)))</formula>
    </cfRule>
    <cfRule type="containsText" dxfId="19" priority="17" operator="containsText" text="Charisma">
      <formula>NOT(ISERROR(SEARCH("Charisma",A3)))</formula>
    </cfRule>
    <cfRule type="containsText" dxfId="18" priority="18" operator="containsText" text="Dexterity">
      <formula>NOT(ISERROR(SEARCH("Dexterity",A3)))</formula>
    </cfRule>
    <cfRule type="containsText" dxfId="17" priority="19" operator="containsText" text="Intelligence">
      <formula>NOT(ISERROR(SEARCH("Intelligence",A3)))</formula>
    </cfRule>
    <cfRule type="containsText" dxfId="16" priority="20" operator="containsText" text="Instinct">
      <formula>NOT(ISERROR(SEARCH("Instinct",A3)))</formula>
    </cfRule>
  </conditionalFormatting>
  <conditionalFormatting sqref="A4">
    <cfRule type="containsText" dxfId="15" priority="14" operator="containsText" text="Strength">
      <formula>NOT(ISERROR(SEARCH("Strength",A4)))</formula>
    </cfRule>
  </conditionalFormatting>
  <conditionalFormatting sqref="A4">
    <cfRule type="containsText" dxfId="14" priority="8" operator="containsText" text="Will">
      <formula>NOT(ISERROR(SEARCH("Will",A4)))</formula>
    </cfRule>
    <cfRule type="containsText" dxfId="13" priority="9" operator="containsText" text="Constitution">
      <formula>NOT(ISERROR(SEARCH("Constitution",A4)))</formula>
    </cfRule>
    <cfRule type="containsText" dxfId="12" priority="10" operator="containsText" text="Charisma">
      <formula>NOT(ISERROR(SEARCH("Charisma",A4)))</formula>
    </cfRule>
    <cfRule type="containsText" dxfId="11" priority="11" operator="containsText" text="Dexterity">
      <formula>NOT(ISERROR(SEARCH("Dexterity",A4)))</formula>
    </cfRule>
    <cfRule type="containsText" dxfId="10" priority="12" operator="containsText" text="Intelligence">
      <formula>NOT(ISERROR(SEARCH("Intelligence",A4)))</formula>
    </cfRule>
    <cfRule type="containsText" dxfId="9" priority="13" operator="containsText" text="Instinct">
      <formula>NOT(ISERROR(SEARCH("Instinct",A4)))</formula>
    </cfRule>
  </conditionalFormatting>
  <conditionalFormatting sqref="A8">
    <cfRule type="containsText" dxfId="8" priority="7" operator="containsText" text="Strength">
      <formula>NOT(ISERROR(SEARCH("Strength",A8)))</formula>
    </cfRule>
  </conditionalFormatting>
  <conditionalFormatting sqref="A8">
    <cfRule type="containsText" dxfId="7" priority="1" operator="containsText" text="Will">
      <formula>NOT(ISERROR(SEARCH("Will",A8)))</formula>
    </cfRule>
    <cfRule type="containsText" dxfId="6" priority="2" operator="containsText" text="Constitution">
      <formula>NOT(ISERROR(SEARCH("Constitution",A8)))</formula>
    </cfRule>
    <cfRule type="containsText" dxfId="5" priority="3" operator="containsText" text="Charisma">
      <formula>NOT(ISERROR(SEARCH("Charisma",A8)))</formula>
    </cfRule>
    <cfRule type="containsText" dxfId="4" priority="4" operator="containsText" text="Dexterity">
      <formula>NOT(ISERROR(SEARCH("Dexterity",A8)))</formula>
    </cfRule>
    <cfRule type="containsText" dxfId="3" priority="5" operator="containsText" text="Intelligence">
      <formula>NOT(ISERROR(SEARCH("Intelligence",A8)))</formula>
    </cfRule>
    <cfRule type="containsText" dxfId="2" priority="6" operator="containsText" text="Instinct">
      <formula>NOT(ISERROR(SEARCH("Instinct",A8)))</formula>
    </cfRule>
  </conditionalFormatting>
  <conditionalFormatting sqref="B2:B8">
    <cfRule type="cellIs" dxfId="1" priority="58" operator="greaterThan">
      <formula>$H$2</formula>
    </cfRule>
  </conditionalFormatting>
  <conditionalFormatting sqref="C11:C43">
    <cfRule type="cellIs" dxfId="0" priority="59" operator="greaterThan">
      <formula>$G$4+2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Main</vt:lpstr>
      <vt:lpstr>Traits</vt:lpstr>
      <vt:lpstr>Abilities</vt:lpstr>
      <vt:lpstr>Stat Distributor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2022-06-02T07:59:57Z</dcterms:modified>
</cp:coreProperties>
</file>